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80" windowHeight="7965"/>
  </bookViews>
  <sheets>
    <sheet name="home" sheetId="1" r:id="rId1"/>
    <sheet name="plan" sheetId="5" r:id="rId2"/>
    <sheet name="expenses" sheetId="6" r:id="rId3"/>
    <sheet name="assets" sheetId="7" r:id="rId4"/>
    <sheet name="mo expenses" sheetId="8" r:id="rId5"/>
    <sheet name="fina options" sheetId="9" r:id="rId6"/>
    <sheet name="revenue" sheetId="10" r:id="rId7"/>
    <sheet name="profit loss" sheetId="11" r:id="rId8"/>
    <sheet name="fina summary" sheetId="12" r:id="rId9"/>
  </sheets>
  <calcPr calcId="145621"/>
</workbook>
</file>

<file path=xl/calcChain.xml><?xml version="1.0" encoding="utf-8"?>
<calcChain xmlns="http://schemas.openxmlformats.org/spreadsheetml/2006/main">
  <c r="K13" i="10" l="1"/>
  <c r="K12" i="10"/>
  <c r="B11" i="11"/>
  <c r="B10" i="11"/>
  <c r="B9" i="11"/>
  <c r="D11" i="12" l="1"/>
  <c r="D21" i="7"/>
  <c r="D8" i="9" s="1"/>
  <c r="K9" i="8"/>
  <c r="J9" i="8" s="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52" i="11"/>
  <c r="C19" i="11"/>
  <c r="D19" i="11" s="1"/>
  <c r="E19" i="11" s="1"/>
  <c r="F19" i="11" s="1"/>
  <c r="G19" i="11" s="1"/>
  <c r="C20" i="11"/>
  <c r="D20" i="11" s="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C21" i="1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C55" i="11" s="1"/>
  <c r="C24" i="11"/>
  <c r="D24" i="11" s="1"/>
  <c r="E24" i="11" s="1"/>
  <c r="C25" i="1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C59" i="11" s="1"/>
  <c r="C26" i="1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C60" i="11" s="1"/>
  <c r="D60" i="11" s="1"/>
  <c r="E60" i="11" s="1"/>
  <c r="F60" i="11" s="1"/>
  <c r="G60" i="11" s="1"/>
  <c r="H60" i="11" s="1"/>
  <c r="I60" i="11" s="1"/>
  <c r="J60" i="11" s="1"/>
  <c r="K60" i="11" s="1"/>
  <c r="L60" i="11" s="1"/>
  <c r="M60" i="11" s="1"/>
  <c r="N60" i="11" s="1"/>
  <c r="C27" i="11"/>
  <c r="D27" i="11" s="1"/>
  <c r="E27" i="11" s="1"/>
  <c r="F27" i="11" s="1"/>
  <c r="C28" i="11"/>
  <c r="D28" i="11" s="1"/>
  <c r="E28" i="11" s="1"/>
  <c r="F28" i="11" s="1"/>
  <c r="G28" i="11" s="1"/>
  <c r="H28" i="11" s="1"/>
  <c r="C29" i="11"/>
  <c r="D29" i="11" s="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C63" i="11" s="1"/>
  <c r="C30" i="11"/>
  <c r="D30" i="11" s="1"/>
  <c r="E30" i="11" s="1"/>
  <c r="F30" i="11" s="1"/>
  <c r="G30" i="11" s="1"/>
  <c r="H30" i="11" s="1"/>
  <c r="C31" i="11"/>
  <c r="D31" i="11" s="1"/>
  <c r="E31" i="11" s="1"/>
  <c r="F31" i="11" s="1"/>
  <c r="G31" i="11" s="1"/>
  <c r="H31" i="11" s="1"/>
  <c r="I31" i="11" s="1"/>
  <c r="J31" i="11" s="1"/>
  <c r="K31" i="11" s="1"/>
  <c r="L31" i="11" s="1"/>
  <c r="M31" i="11" s="1"/>
  <c r="N31" i="11" s="1"/>
  <c r="C65" i="11" s="1"/>
  <c r="C32" i="11"/>
  <c r="D32" i="11" s="1"/>
  <c r="E32" i="11" s="1"/>
  <c r="F32" i="11" s="1"/>
  <c r="C33" i="1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3" i="11" s="1"/>
  <c r="C67" i="11" s="1"/>
  <c r="C34" i="11"/>
  <c r="D34" i="11" s="1"/>
  <c r="E34" i="11" s="1"/>
  <c r="F34" i="11" s="1"/>
  <c r="G34" i="11" s="1"/>
  <c r="H34" i="11" s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C52" i="11" s="1"/>
  <c r="D52" i="11" s="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18" i="11"/>
  <c r="D31" i="10"/>
  <c r="D30" i="10"/>
  <c r="D29" i="10"/>
  <c r="D28" i="10"/>
  <c r="D27" i="10"/>
  <c r="F10" i="10"/>
  <c r="F11" i="10"/>
  <c r="F12" i="10"/>
  <c r="F13" i="10"/>
  <c r="F9" i="10"/>
  <c r="C18" i="10"/>
  <c r="C10" i="11" s="1"/>
  <c r="C17" i="10"/>
  <c r="C9" i="11" s="1"/>
  <c r="C19" i="10"/>
  <c r="C11" i="11" s="1"/>
  <c r="C20" i="10"/>
  <c r="C12" i="11" s="1"/>
  <c r="C21" i="10"/>
  <c r="C13" i="11" s="1"/>
  <c r="C22" i="9"/>
  <c r="H14" i="6"/>
  <c r="H15" i="6" s="1"/>
  <c r="H16" i="6" s="1"/>
  <c r="H20" i="6" s="1"/>
  <c r="J16" i="8"/>
  <c r="I14" i="8"/>
  <c r="H14" i="8"/>
  <c r="K10" i="8"/>
  <c r="J10" i="8" s="1"/>
  <c r="K11" i="8"/>
  <c r="J11" i="8" s="1"/>
  <c r="K12" i="8"/>
  <c r="J12" i="8" s="1"/>
  <c r="K13" i="8"/>
  <c r="J13" i="8" s="1"/>
  <c r="D9" i="6" l="1"/>
  <c r="D24" i="6" s="1"/>
  <c r="D7" i="9" s="1"/>
  <c r="J14" i="8"/>
  <c r="O60" i="11"/>
  <c r="O54" i="11"/>
  <c r="D55" i="11"/>
  <c r="E55" i="11" s="1"/>
  <c r="F55" i="11" s="1"/>
  <c r="G55" i="11" s="1"/>
  <c r="H55" i="11" s="1"/>
  <c r="I55" i="11" s="1"/>
  <c r="J55" i="11" s="1"/>
  <c r="K55" i="11" s="1"/>
  <c r="L55" i="11" s="1"/>
  <c r="M55" i="11" s="1"/>
  <c r="N55" i="11" s="1"/>
  <c r="D59" i="11"/>
  <c r="E59" i="11" s="1"/>
  <c r="F59" i="11" s="1"/>
  <c r="G59" i="11" s="1"/>
  <c r="H59" i="11" s="1"/>
  <c r="I59" i="11" s="1"/>
  <c r="J59" i="11" s="1"/>
  <c r="K59" i="11" s="1"/>
  <c r="L59" i="11" s="1"/>
  <c r="M59" i="11" s="1"/>
  <c r="N59" i="11" s="1"/>
  <c r="D63" i="11"/>
  <c r="E63" i="11" s="1"/>
  <c r="F63" i="11" s="1"/>
  <c r="G63" i="11" s="1"/>
  <c r="H63" i="11" s="1"/>
  <c r="I63" i="11" s="1"/>
  <c r="J63" i="11" s="1"/>
  <c r="K63" i="11" s="1"/>
  <c r="L63" i="11" s="1"/>
  <c r="M63" i="11" s="1"/>
  <c r="N63" i="11" s="1"/>
  <c r="D65" i="11"/>
  <c r="E65" i="11" s="1"/>
  <c r="F65" i="11" s="1"/>
  <c r="G65" i="11" s="1"/>
  <c r="H65" i="11" s="1"/>
  <c r="I65" i="11" s="1"/>
  <c r="J65" i="11" s="1"/>
  <c r="K65" i="11" s="1"/>
  <c r="L65" i="11" s="1"/>
  <c r="M65" i="11" s="1"/>
  <c r="N65" i="11" s="1"/>
  <c r="D67" i="11"/>
  <c r="E67" i="11" s="1"/>
  <c r="F67" i="11" s="1"/>
  <c r="G67" i="11" s="1"/>
  <c r="H67" i="11" s="1"/>
  <c r="I67" i="11" s="1"/>
  <c r="J67" i="11" s="1"/>
  <c r="K67" i="11" s="1"/>
  <c r="L67" i="11" s="1"/>
  <c r="M67" i="11" s="1"/>
  <c r="N67" i="11" s="1"/>
  <c r="E52" i="11"/>
  <c r="O18" i="11"/>
  <c r="F24" i="11"/>
  <c r="G24" i="11" s="1"/>
  <c r="H24" i="11" s="1"/>
  <c r="I24" i="11" s="1"/>
  <c r="J24" i="11" s="1"/>
  <c r="K24" i="11" s="1"/>
  <c r="L24" i="11" s="1"/>
  <c r="M24" i="11" s="1"/>
  <c r="N24" i="11" s="1"/>
  <c r="C58" i="11" s="1"/>
  <c r="D58" i="11" s="1"/>
  <c r="E58" i="11" s="1"/>
  <c r="F58" i="11" s="1"/>
  <c r="G58" i="11" s="1"/>
  <c r="H58" i="11" s="1"/>
  <c r="I58" i="11" s="1"/>
  <c r="J58" i="11" s="1"/>
  <c r="K58" i="11" s="1"/>
  <c r="L58" i="11" s="1"/>
  <c r="M58" i="11" s="1"/>
  <c r="N58" i="11" s="1"/>
  <c r="G27" i="11"/>
  <c r="H27" i="11" s="1"/>
  <c r="I27" i="11" s="1"/>
  <c r="J27" i="11" s="1"/>
  <c r="K27" i="11" s="1"/>
  <c r="L27" i="11" s="1"/>
  <c r="M27" i="11" s="1"/>
  <c r="N27" i="11" s="1"/>
  <c r="C61" i="11" s="1"/>
  <c r="D61" i="11" s="1"/>
  <c r="E61" i="11" s="1"/>
  <c r="F61" i="11" s="1"/>
  <c r="G61" i="11" s="1"/>
  <c r="H61" i="11" s="1"/>
  <c r="I61" i="11" s="1"/>
  <c r="J61" i="11" s="1"/>
  <c r="K61" i="11" s="1"/>
  <c r="L61" i="11" s="1"/>
  <c r="M61" i="11" s="1"/>
  <c r="N61" i="11" s="1"/>
  <c r="I30" i="11"/>
  <c r="J30" i="11" s="1"/>
  <c r="K30" i="11" s="1"/>
  <c r="L30" i="11" s="1"/>
  <c r="M30" i="11" s="1"/>
  <c r="N30" i="11" s="1"/>
  <c r="C64" i="11" s="1"/>
  <c r="D64" i="11" s="1"/>
  <c r="E64" i="11" s="1"/>
  <c r="F64" i="11" s="1"/>
  <c r="G64" i="11" s="1"/>
  <c r="H64" i="11" s="1"/>
  <c r="I64" i="11" s="1"/>
  <c r="J64" i="11" s="1"/>
  <c r="K64" i="11" s="1"/>
  <c r="L64" i="11" s="1"/>
  <c r="M64" i="11" s="1"/>
  <c r="N64" i="11" s="1"/>
  <c r="I34" i="11"/>
  <c r="J34" i="11" s="1"/>
  <c r="K34" i="11" s="1"/>
  <c r="L34" i="11" s="1"/>
  <c r="M34" i="11" s="1"/>
  <c r="N34" i="11" s="1"/>
  <c r="C68" i="11" s="1"/>
  <c r="D68" i="11" s="1"/>
  <c r="E68" i="11" s="1"/>
  <c r="F68" i="11" s="1"/>
  <c r="G68" i="11" s="1"/>
  <c r="H68" i="11" s="1"/>
  <c r="I68" i="11" s="1"/>
  <c r="J68" i="11" s="1"/>
  <c r="K68" i="11" s="1"/>
  <c r="L68" i="11" s="1"/>
  <c r="M68" i="11" s="1"/>
  <c r="N68" i="11" s="1"/>
  <c r="G32" i="11"/>
  <c r="H32" i="11" s="1"/>
  <c r="I32" i="11" s="1"/>
  <c r="J32" i="11" s="1"/>
  <c r="K32" i="11" s="1"/>
  <c r="L32" i="11" s="1"/>
  <c r="M32" i="11" s="1"/>
  <c r="N32" i="11" s="1"/>
  <c r="C66" i="11" s="1"/>
  <c r="D66" i="11" s="1"/>
  <c r="E66" i="11" s="1"/>
  <c r="F66" i="11" s="1"/>
  <c r="G66" i="11" s="1"/>
  <c r="H66" i="11" s="1"/>
  <c r="I66" i="11" s="1"/>
  <c r="J66" i="11" s="1"/>
  <c r="K66" i="11" s="1"/>
  <c r="L66" i="11" s="1"/>
  <c r="M66" i="11" s="1"/>
  <c r="N66" i="11" s="1"/>
  <c r="O26" i="11"/>
  <c r="I28" i="11"/>
  <c r="J28" i="11" s="1"/>
  <c r="K28" i="11" s="1"/>
  <c r="L28" i="11" s="1"/>
  <c r="M28" i="11" s="1"/>
  <c r="N28" i="11" s="1"/>
  <c r="C62" i="11" s="1"/>
  <c r="D62" i="11" s="1"/>
  <c r="E62" i="11" s="1"/>
  <c r="F62" i="11" s="1"/>
  <c r="G62" i="11" s="1"/>
  <c r="H62" i="11" s="1"/>
  <c r="I62" i="11" s="1"/>
  <c r="J62" i="11" s="1"/>
  <c r="K62" i="11" s="1"/>
  <c r="L62" i="11" s="1"/>
  <c r="M62" i="11" s="1"/>
  <c r="N62" i="11" s="1"/>
  <c r="O28" i="11"/>
  <c r="O31" i="11"/>
  <c r="O33" i="11"/>
  <c r="O29" i="11"/>
  <c r="O25" i="11"/>
  <c r="O21" i="11"/>
  <c r="O20" i="11"/>
  <c r="H19" i="11"/>
  <c r="C14" i="11"/>
  <c r="D19" i="10"/>
  <c r="C22" i="10"/>
  <c r="D17" i="10"/>
  <c r="D9" i="11" s="1"/>
  <c r="D21" i="10"/>
  <c r="D20" i="10"/>
  <c r="D18" i="10"/>
  <c r="K14" i="8"/>
  <c r="K19" i="8" s="1"/>
  <c r="J19" i="8" l="1"/>
  <c r="J21" i="8" s="1"/>
  <c r="D12" i="8" s="1"/>
  <c r="C22" i="11" s="1"/>
  <c r="D22" i="11" s="1"/>
  <c r="E22" i="11" s="1"/>
  <c r="F22" i="11" s="1"/>
  <c r="G22" i="11" s="1"/>
  <c r="H22" i="11" s="1"/>
  <c r="I22" i="11" s="1"/>
  <c r="J22" i="11" s="1"/>
  <c r="K22" i="11" s="1"/>
  <c r="L22" i="11" s="1"/>
  <c r="M22" i="11" s="1"/>
  <c r="N22" i="11" s="1"/>
  <c r="C56" i="11" s="1"/>
  <c r="D56" i="11" s="1"/>
  <c r="E56" i="11" s="1"/>
  <c r="F56" i="11" s="1"/>
  <c r="G56" i="11" s="1"/>
  <c r="H56" i="11" s="1"/>
  <c r="I56" i="11" s="1"/>
  <c r="J56" i="11" s="1"/>
  <c r="K56" i="11" s="1"/>
  <c r="L56" i="11" s="1"/>
  <c r="M56" i="11" s="1"/>
  <c r="N56" i="11" s="1"/>
  <c r="K21" i="8"/>
  <c r="C23" i="1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C57" i="11" s="1"/>
  <c r="D57" i="11" s="1"/>
  <c r="E57" i="11" s="1"/>
  <c r="F57" i="11" s="1"/>
  <c r="G57" i="11" s="1"/>
  <c r="H57" i="11" s="1"/>
  <c r="I57" i="11" s="1"/>
  <c r="J57" i="11" s="1"/>
  <c r="K57" i="11" s="1"/>
  <c r="L57" i="11" s="1"/>
  <c r="M57" i="11" s="1"/>
  <c r="N57" i="11" s="1"/>
  <c r="E21" i="10"/>
  <c r="D13" i="11"/>
  <c r="E20" i="10"/>
  <c r="D12" i="11"/>
  <c r="E19" i="10"/>
  <c r="D11" i="11"/>
  <c r="E18" i="10"/>
  <c r="D10" i="11"/>
  <c r="E17" i="10"/>
  <c r="E9" i="11" s="1"/>
  <c r="O66" i="11"/>
  <c r="O62" i="11"/>
  <c r="O58" i="11"/>
  <c r="O68" i="11"/>
  <c r="O64" i="11"/>
  <c r="F52" i="11"/>
  <c r="O63" i="11"/>
  <c r="O65" i="11"/>
  <c r="O55" i="11"/>
  <c r="O67" i="11"/>
  <c r="O61" i="11"/>
  <c r="O59" i="11"/>
  <c r="O30" i="11"/>
  <c r="O27" i="11"/>
  <c r="O32" i="11"/>
  <c r="O34" i="11"/>
  <c r="O24" i="11"/>
  <c r="I19" i="11"/>
  <c r="D22" i="10"/>
  <c r="O23" i="11" l="1"/>
  <c r="O57" i="11"/>
  <c r="O56" i="11"/>
  <c r="O22" i="11"/>
  <c r="E35" i="11"/>
  <c r="D25" i="8"/>
  <c r="D9" i="9" s="1"/>
  <c r="D12" i="9" s="1"/>
  <c r="D16" i="9" s="1"/>
  <c r="H35" i="11"/>
  <c r="G35" i="11"/>
  <c r="F35" i="11"/>
  <c r="D35" i="11"/>
  <c r="C35" i="11"/>
  <c r="C37" i="11" s="1"/>
  <c r="F21" i="10"/>
  <c r="E13" i="11"/>
  <c r="F20" i="10"/>
  <c r="E12" i="11"/>
  <c r="D14" i="11"/>
  <c r="F19" i="10"/>
  <c r="E11" i="11"/>
  <c r="F18" i="10"/>
  <c r="E10" i="11"/>
  <c r="E22" i="10"/>
  <c r="F17" i="10"/>
  <c r="F9" i="11" s="1"/>
  <c r="G52" i="11"/>
  <c r="J19" i="11"/>
  <c r="I35" i="11"/>
  <c r="D9" i="12" l="1"/>
  <c r="D17" i="9"/>
  <c r="D19" i="9"/>
  <c r="D18" i="9"/>
  <c r="D20" i="9"/>
  <c r="D15" i="9"/>
  <c r="D37" i="11"/>
  <c r="G21" i="10"/>
  <c r="F13" i="11"/>
  <c r="G20" i="10"/>
  <c r="F12" i="11"/>
  <c r="E14" i="11"/>
  <c r="E37" i="11" s="1"/>
  <c r="G19" i="10"/>
  <c r="F11" i="11"/>
  <c r="G18" i="10"/>
  <c r="F10" i="11"/>
  <c r="F22" i="10"/>
  <c r="G17" i="10"/>
  <c r="G9" i="11" s="1"/>
  <c r="H52" i="11"/>
  <c r="K19" i="11"/>
  <c r="J35" i="11"/>
  <c r="H17" i="10" l="1"/>
  <c r="H9" i="11" s="1"/>
  <c r="D22" i="9"/>
  <c r="H21" i="10"/>
  <c r="G13" i="11"/>
  <c r="H20" i="10"/>
  <c r="G12" i="11"/>
  <c r="H19" i="10"/>
  <c r="G11" i="11"/>
  <c r="G22" i="10"/>
  <c r="H18" i="10"/>
  <c r="G10" i="11"/>
  <c r="F14" i="11"/>
  <c r="F37" i="11" s="1"/>
  <c r="I52" i="11"/>
  <c r="K35" i="11"/>
  <c r="L19" i="11"/>
  <c r="I17" i="10" l="1"/>
  <c r="I9" i="11" s="1"/>
  <c r="G14" i="11"/>
  <c r="G37" i="11" s="1"/>
  <c r="I21" i="10"/>
  <c r="H13" i="11"/>
  <c r="H22" i="10"/>
  <c r="I20" i="10"/>
  <c r="H12" i="11"/>
  <c r="I19" i="10"/>
  <c r="H11" i="11"/>
  <c r="I18" i="10"/>
  <c r="H10" i="11"/>
  <c r="J52" i="11"/>
  <c r="M19" i="11"/>
  <c r="L35" i="11"/>
  <c r="J17" i="10" l="1"/>
  <c r="J9" i="11" s="1"/>
  <c r="J21" i="10"/>
  <c r="I13" i="11"/>
  <c r="J20" i="10"/>
  <c r="I12" i="11"/>
  <c r="I22" i="10"/>
  <c r="J19" i="10"/>
  <c r="I11" i="11"/>
  <c r="H14" i="11"/>
  <c r="H37" i="11" s="1"/>
  <c r="J18" i="10"/>
  <c r="I10" i="11"/>
  <c r="K52" i="11"/>
  <c r="N19" i="11"/>
  <c r="M35" i="11"/>
  <c r="K17" i="10" l="1"/>
  <c r="K9" i="11" s="1"/>
  <c r="K21" i="10"/>
  <c r="J13" i="11"/>
  <c r="I14" i="11"/>
  <c r="I37" i="11" s="1"/>
  <c r="K20" i="10"/>
  <c r="J12" i="11"/>
  <c r="K19" i="10"/>
  <c r="J11" i="11"/>
  <c r="J22" i="10"/>
  <c r="K18" i="10"/>
  <c r="J10" i="11"/>
  <c r="N35" i="11"/>
  <c r="O35" i="11" s="1"/>
  <c r="C53" i="11"/>
  <c r="O19" i="11"/>
  <c r="L52" i="11"/>
  <c r="L17" i="10" l="1"/>
  <c r="L9" i="11" s="1"/>
  <c r="K22" i="10"/>
  <c r="L21" i="10"/>
  <c r="K13" i="11"/>
  <c r="J14" i="11"/>
  <c r="J37" i="11" s="1"/>
  <c r="L20" i="10"/>
  <c r="K12" i="11"/>
  <c r="L19" i="10"/>
  <c r="K11" i="11"/>
  <c r="L18" i="10"/>
  <c r="K10" i="11"/>
  <c r="C69" i="11"/>
  <c r="D53" i="11"/>
  <c r="M52" i="11"/>
  <c r="M17" i="10" l="1"/>
  <c r="M9" i="11" s="1"/>
  <c r="K14" i="11"/>
  <c r="K37" i="11" s="1"/>
  <c r="M21" i="10"/>
  <c r="L13" i="11"/>
  <c r="M20" i="10"/>
  <c r="L12" i="11"/>
  <c r="L22" i="10"/>
  <c r="M19" i="10"/>
  <c r="L11" i="11"/>
  <c r="M18" i="10"/>
  <c r="L10" i="11"/>
  <c r="E53" i="11"/>
  <c r="D69" i="11"/>
  <c r="N52" i="11"/>
  <c r="N17" i="10" l="1"/>
  <c r="N9" i="11" s="1"/>
  <c r="O9" i="11" s="1"/>
  <c r="N21" i="10"/>
  <c r="M13" i="11"/>
  <c r="M22" i="10"/>
  <c r="N20" i="10"/>
  <c r="M12" i="11"/>
  <c r="L14" i="11"/>
  <c r="L37" i="11" s="1"/>
  <c r="N19" i="10"/>
  <c r="M11" i="11"/>
  <c r="N18" i="10"/>
  <c r="M10" i="11"/>
  <c r="F53" i="11"/>
  <c r="E69" i="11"/>
  <c r="O52" i="11"/>
  <c r="O17" i="10"/>
  <c r="C35" i="10" l="1"/>
  <c r="C44" i="11" s="1"/>
  <c r="M14" i="11"/>
  <c r="M37" i="11" s="1"/>
  <c r="N22" i="10"/>
  <c r="C39" i="10"/>
  <c r="N13" i="11"/>
  <c r="O13" i="11" s="1"/>
  <c r="O21" i="10"/>
  <c r="C38" i="10"/>
  <c r="N12" i="11"/>
  <c r="O12" i="11" s="1"/>
  <c r="O20" i="10"/>
  <c r="N11" i="11"/>
  <c r="O11" i="11" s="1"/>
  <c r="C37" i="10"/>
  <c r="O19" i="10"/>
  <c r="C36" i="10"/>
  <c r="N10" i="11"/>
  <c r="O18" i="10"/>
  <c r="G53" i="11"/>
  <c r="F69" i="11"/>
  <c r="D35" i="10"/>
  <c r="D44" i="11" s="1"/>
  <c r="C40" i="10" l="1"/>
  <c r="D39" i="10"/>
  <c r="C48" i="11"/>
  <c r="O22" i="10"/>
  <c r="I9" i="10" s="1"/>
  <c r="D38" i="10"/>
  <c r="C47" i="11"/>
  <c r="D37" i="10"/>
  <c r="C46" i="11"/>
  <c r="O10" i="11"/>
  <c r="O14" i="11" s="1"/>
  <c r="N14" i="11"/>
  <c r="N37" i="11" s="1"/>
  <c r="O37" i="11" s="1"/>
  <c r="D13" i="12" s="1"/>
  <c r="D36" i="10"/>
  <c r="C45" i="11"/>
  <c r="H53" i="11"/>
  <c r="G69" i="11"/>
  <c r="E35" i="10"/>
  <c r="E44" i="11" s="1"/>
  <c r="I27" i="10" l="1"/>
  <c r="E39" i="10"/>
  <c r="D48" i="11"/>
  <c r="E38" i="10"/>
  <c r="D47" i="11"/>
  <c r="E37" i="10"/>
  <c r="D46" i="11"/>
  <c r="C49" i="11"/>
  <c r="C71" i="11" s="1"/>
  <c r="E36" i="10"/>
  <c r="D45" i="11"/>
  <c r="D40" i="10"/>
  <c r="I53" i="11"/>
  <c r="H69" i="11"/>
  <c r="F35" i="10"/>
  <c r="F44" i="11" s="1"/>
  <c r="E40" i="10" l="1"/>
  <c r="F39" i="10"/>
  <c r="E48" i="11"/>
  <c r="F38" i="10"/>
  <c r="E47" i="11"/>
  <c r="D49" i="11"/>
  <c r="D71" i="11" s="1"/>
  <c r="F37" i="10"/>
  <c r="E46" i="11"/>
  <c r="F36" i="10"/>
  <c r="E45" i="11"/>
  <c r="J53" i="11"/>
  <c r="I69" i="11"/>
  <c r="G35" i="10"/>
  <c r="G44" i="11" s="1"/>
  <c r="E49" i="11" l="1"/>
  <c r="E71" i="11" s="1"/>
  <c r="G39" i="10"/>
  <c r="F48" i="11"/>
  <c r="G38" i="10"/>
  <c r="F47" i="11"/>
  <c r="F40" i="10"/>
  <c r="G37" i="10"/>
  <c r="F46" i="11"/>
  <c r="G36" i="10"/>
  <c r="F45" i="11"/>
  <c r="K53" i="11"/>
  <c r="J69" i="11"/>
  <c r="H35" i="10"/>
  <c r="H44" i="11" s="1"/>
  <c r="G40" i="10" l="1"/>
  <c r="H39" i="10"/>
  <c r="G48" i="11"/>
  <c r="H38" i="10"/>
  <c r="G47" i="11"/>
  <c r="F49" i="11"/>
  <c r="F71" i="11" s="1"/>
  <c r="H37" i="10"/>
  <c r="G46" i="11"/>
  <c r="H36" i="10"/>
  <c r="G45" i="11"/>
  <c r="L53" i="11"/>
  <c r="K69" i="11"/>
  <c r="I35" i="10"/>
  <c r="I44" i="11" s="1"/>
  <c r="I39" i="10" l="1"/>
  <c r="H48" i="11"/>
  <c r="I38" i="10"/>
  <c r="H47" i="11"/>
  <c r="I37" i="10"/>
  <c r="H46" i="11"/>
  <c r="G49" i="11"/>
  <c r="G71" i="11" s="1"/>
  <c r="I36" i="10"/>
  <c r="H45" i="11"/>
  <c r="H40" i="10"/>
  <c r="M53" i="11"/>
  <c r="L69" i="11"/>
  <c r="J35" i="10"/>
  <c r="J44" i="11" s="1"/>
  <c r="H49" i="11" l="1"/>
  <c r="H71" i="11" s="1"/>
  <c r="J39" i="10"/>
  <c r="I48" i="11"/>
  <c r="J38" i="10"/>
  <c r="I47" i="11"/>
  <c r="I40" i="10"/>
  <c r="J37" i="10"/>
  <c r="I46" i="11"/>
  <c r="J36" i="10"/>
  <c r="I45" i="11"/>
  <c r="N53" i="11"/>
  <c r="M69" i="11"/>
  <c r="K35" i="10"/>
  <c r="K44" i="11" s="1"/>
  <c r="K39" i="10" l="1"/>
  <c r="J48" i="11"/>
  <c r="K38" i="10"/>
  <c r="J47" i="11"/>
  <c r="K37" i="10"/>
  <c r="J46" i="11"/>
  <c r="J40" i="10"/>
  <c r="I49" i="11"/>
  <c r="I71" i="11" s="1"/>
  <c r="K36" i="10"/>
  <c r="J45" i="11"/>
  <c r="N69" i="11"/>
  <c r="O53" i="11"/>
  <c r="L35" i="10"/>
  <c r="L44" i="11" s="1"/>
  <c r="J49" i="11" l="1"/>
  <c r="J71" i="11" s="1"/>
  <c r="K40" i="10"/>
  <c r="L39" i="10"/>
  <c r="K48" i="11"/>
  <c r="L38" i="10"/>
  <c r="K47" i="11"/>
  <c r="L37" i="10"/>
  <c r="K46" i="11"/>
  <c r="L36" i="10"/>
  <c r="K45" i="11"/>
  <c r="O69" i="11"/>
  <c r="M35" i="10"/>
  <c r="M44" i="11" s="1"/>
  <c r="K49" i="11" l="1"/>
  <c r="K71" i="11" s="1"/>
  <c r="M39" i="10"/>
  <c r="L48" i="11"/>
  <c r="M38" i="10"/>
  <c r="L47" i="11"/>
  <c r="M37" i="10"/>
  <c r="L46" i="11"/>
  <c r="M36" i="10"/>
  <c r="L45" i="11"/>
  <c r="L40" i="10"/>
  <c r="N35" i="10"/>
  <c r="N44" i="11" s="1"/>
  <c r="M40" i="10" l="1"/>
  <c r="N39" i="10"/>
  <c r="M48" i="11"/>
  <c r="N38" i="10"/>
  <c r="M47" i="11"/>
  <c r="N37" i="10"/>
  <c r="M46" i="11"/>
  <c r="L49" i="11"/>
  <c r="L71" i="11" s="1"/>
  <c r="N36" i="10"/>
  <c r="M45" i="11"/>
  <c r="O44" i="11"/>
  <c r="O35" i="10"/>
  <c r="N40" i="10" l="1"/>
  <c r="N48" i="11"/>
  <c r="O48" i="11" s="1"/>
  <c r="O39" i="10"/>
  <c r="N47" i="11"/>
  <c r="O47" i="11" s="1"/>
  <c r="O38" i="10"/>
  <c r="M49" i="11"/>
  <c r="M71" i="11" s="1"/>
  <c r="N46" i="11"/>
  <c r="O46" i="11" s="1"/>
  <c r="O37" i="10"/>
  <c r="N45" i="11"/>
  <c r="O36" i="10"/>
  <c r="O40" i="10" l="1"/>
  <c r="K27" i="10" s="1"/>
  <c r="O45" i="11"/>
  <c r="O49" i="11" s="1"/>
  <c r="N49" i="11"/>
  <c r="N71" i="11" s="1"/>
  <c r="O71" i="11" s="1"/>
  <c r="D15" i="12" s="1"/>
  <c r="K9" i="10" l="1"/>
</calcChain>
</file>

<file path=xl/sharedStrings.xml><?xml version="1.0" encoding="utf-8"?>
<sst xmlns="http://schemas.openxmlformats.org/spreadsheetml/2006/main" count="223" uniqueCount="137">
  <si>
    <t>Start up Expenses</t>
  </si>
  <si>
    <t>Legal &amp; Setup</t>
  </si>
  <si>
    <t>corporate setup</t>
  </si>
  <si>
    <t>licenses, fees, trademark</t>
  </si>
  <si>
    <t>Marketing</t>
  </si>
  <si>
    <t>logo design</t>
  </si>
  <si>
    <t>website design or setup</t>
  </si>
  <si>
    <t>Inventory</t>
  </si>
  <si>
    <t>Supplies</t>
  </si>
  <si>
    <t>Salaries</t>
  </si>
  <si>
    <t>pre-opening salaries and wages</t>
  </si>
  <si>
    <t>accounting fees</t>
  </si>
  <si>
    <t>training / education / consulting</t>
  </si>
  <si>
    <t>other promotions advertising</t>
  </si>
  <si>
    <t>building/liability/work comp</t>
  </si>
  <si>
    <t xml:space="preserve">computers / printers </t>
  </si>
  <si>
    <t>Miscellaneous</t>
  </si>
  <si>
    <t>any other expenses</t>
  </si>
  <si>
    <t>Start up Assets (needed)</t>
  </si>
  <si>
    <t>Cash</t>
  </si>
  <si>
    <t>on hand / reserves</t>
  </si>
  <si>
    <t>office supplies etc…</t>
  </si>
  <si>
    <t>Other Assets</t>
  </si>
  <si>
    <t>Furniture</t>
  </si>
  <si>
    <t>Signage</t>
  </si>
  <si>
    <t>Leasehold Improvements</t>
  </si>
  <si>
    <t>Computers</t>
  </si>
  <si>
    <t>Plant &amp; Equipment</t>
  </si>
  <si>
    <t>Land</t>
  </si>
  <si>
    <t>Monthly Budget / Expenses</t>
  </si>
  <si>
    <t>Utilities</t>
  </si>
  <si>
    <t>Payroll Calculator</t>
  </si>
  <si>
    <t>Employees</t>
  </si>
  <si>
    <t>#4</t>
  </si>
  <si>
    <t>#3</t>
  </si>
  <si>
    <t>#5</t>
  </si>
  <si>
    <t>Hourly wage</t>
  </si>
  <si>
    <t>Hrs worked per week</t>
  </si>
  <si>
    <t>Mo expense</t>
  </si>
  <si>
    <t>Annual expense</t>
  </si>
  <si>
    <t>Total</t>
  </si>
  <si>
    <t>Total Employee</t>
  </si>
  <si>
    <t>Payroll Taxes &amp; Benefits</t>
  </si>
  <si>
    <t>% estimated</t>
  </si>
  <si>
    <t>Owner Salary</t>
  </si>
  <si>
    <t>Total Payroll</t>
  </si>
  <si>
    <t>Telephone / Internet</t>
  </si>
  <si>
    <t>Marketing / Advertising / Web Site Hosting</t>
  </si>
  <si>
    <t>Insurance (Liability, Work Comp, Other)</t>
  </si>
  <si>
    <t>Legal / Accounting</t>
  </si>
  <si>
    <t>Other</t>
  </si>
  <si>
    <t>Insurance - pre paid</t>
  </si>
  <si>
    <t>Loan Amount</t>
  </si>
  <si>
    <t>Annual Interest Rate</t>
  </si>
  <si>
    <t>Construction / Improvements &amp; other project costs</t>
  </si>
  <si>
    <t>Total Project Price</t>
  </si>
  <si>
    <t>N (number of pmt periods / months)</t>
  </si>
  <si>
    <r>
      <t>Down Payment (</t>
    </r>
    <r>
      <rPr>
        <b/>
        <i/>
        <sz val="11"/>
        <color theme="1"/>
        <rFont val="Calibri"/>
        <family val="2"/>
        <scheme val="minor"/>
      </rPr>
      <t>entered on start up expenses</t>
    </r>
    <r>
      <rPr>
        <b/>
        <sz val="11"/>
        <color theme="1"/>
        <rFont val="Calibri"/>
        <family val="2"/>
        <scheme val="minor"/>
      </rPr>
      <t>)</t>
    </r>
  </si>
  <si>
    <t>Building / Construction / Purchase</t>
  </si>
  <si>
    <t>down payment (if applicable)</t>
  </si>
  <si>
    <t>Sales / Purchase Price</t>
  </si>
  <si>
    <t>Rent / Lease Deposits</t>
  </si>
  <si>
    <t>Building / Construction / Land Purchase Calculator</t>
  </si>
  <si>
    <t>If purchasing a building or land or performing a remodel</t>
  </si>
  <si>
    <r>
      <t xml:space="preserve">Monthly pmt ( </t>
    </r>
    <r>
      <rPr>
        <b/>
        <i/>
        <sz val="11"/>
        <color theme="1"/>
        <rFont val="Calibri"/>
        <family val="2"/>
        <scheme val="minor"/>
      </rPr>
      <t xml:space="preserve">entered on </t>
    </r>
    <r>
      <rPr>
        <b/>
        <i/>
        <sz val="11"/>
        <color theme="3"/>
        <rFont val="Calibri"/>
        <family val="2"/>
        <scheme val="minor"/>
      </rPr>
      <t>monthly expenses</t>
    </r>
    <r>
      <rPr>
        <b/>
        <sz val="11"/>
        <color theme="1"/>
        <rFont val="Calibri"/>
        <family val="2"/>
        <scheme val="minor"/>
      </rPr>
      <t>)</t>
    </r>
  </si>
  <si>
    <r>
      <t xml:space="preserve">Rent / Mortgage Pmt 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mo pmt from startup expense calculator</t>
    </r>
    <r>
      <rPr>
        <sz val="8"/>
        <color theme="1"/>
        <rFont val="Calibri"/>
        <family val="2"/>
        <scheme val="minor"/>
      </rPr>
      <t>)</t>
    </r>
  </si>
  <si>
    <r>
      <t>Payroll (</t>
    </r>
    <r>
      <rPr>
        <i/>
        <sz val="9"/>
        <color theme="1"/>
        <rFont val="Calibri"/>
        <family val="2"/>
        <scheme val="minor"/>
      </rPr>
      <t>from payroll calculator</t>
    </r>
    <r>
      <rPr>
        <sz val="11"/>
        <color theme="1"/>
        <rFont val="Calibri"/>
        <family val="2"/>
        <scheme val="minor"/>
      </rPr>
      <t>)</t>
    </r>
  </si>
  <si>
    <t>Independent Contractors</t>
  </si>
  <si>
    <t>rent pre payments / deposits</t>
  </si>
  <si>
    <t>total</t>
  </si>
  <si>
    <t>Start up Assets Needed</t>
  </si>
  <si>
    <t>Monthly Expenses</t>
  </si>
  <si>
    <t>Total Start up Investment</t>
  </si>
  <si>
    <r>
      <t>Monthly Expenses</t>
    </r>
    <r>
      <rPr>
        <b/>
        <sz val="10"/>
        <color theme="1"/>
        <rFont val="Calibri"/>
        <family val="2"/>
        <scheme val="minor"/>
      </rPr>
      <t xml:space="preserve"> (# months)</t>
    </r>
  </si>
  <si>
    <t>enter # of months needed to finance monthly budget pre sales (above)</t>
  </si>
  <si>
    <t>Lease / Rent of Vehicles, Machinery, Equipment</t>
  </si>
  <si>
    <t>Supplies &amp; Office Expense</t>
  </si>
  <si>
    <t>Repairs &amp; Maintenance</t>
  </si>
  <si>
    <t>Travel / Meals / Entertainment</t>
  </si>
  <si>
    <t>Investor 1</t>
  </si>
  <si>
    <t>Investor 2</t>
  </si>
  <si>
    <t>Investor 3</t>
  </si>
  <si>
    <t>Debt / Loan 1</t>
  </si>
  <si>
    <t>Debt / Loan 2</t>
  </si>
  <si>
    <t>if debt financing add loan interest to mo expenses</t>
  </si>
  <si>
    <t>Percent</t>
  </si>
  <si>
    <t>Amount</t>
  </si>
  <si>
    <t>total percent of project financed</t>
  </si>
  <si>
    <t>Product / Service #1</t>
  </si>
  <si>
    <t>Product / Service #2</t>
  </si>
  <si>
    <t>Product / Service #3</t>
  </si>
  <si>
    <t>Product / Service #4</t>
  </si>
  <si>
    <t>Product / Service #5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</si>
  <si>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</si>
  <si>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</si>
  <si>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</si>
  <si>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</si>
  <si>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</si>
  <si>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</si>
  <si>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</si>
  <si>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</si>
  <si>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</si>
  <si>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</si>
  <si>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</si>
  <si>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</si>
  <si>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 per unit sold</t>
  </si>
  <si>
    <t>% sales growth yr 1</t>
  </si>
  <si>
    <t># Units sold month 1</t>
  </si>
  <si>
    <t>REVENUE</t>
  </si>
  <si>
    <t>Revenue Projections Yr 1</t>
  </si>
  <si>
    <t>Revenue Projections Yr 2</t>
  </si>
  <si>
    <t>% mo sales growth</t>
  </si>
  <si>
    <t>Total Revenue</t>
  </si>
  <si>
    <t>Total Revenue Yr 1</t>
  </si>
  <si>
    <t>Total Revenue Yr 2</t>
  </si>
  <si>
    <t>% sales growth yr 2</t>
  </si>
  <si>
    <t>Profit &amp; Loss Yr 1</t>
  </si>
  <si>
    <t>EXPENSES</t>
  </si>
  <si>
    <t>Total Expenses</t>
  </si>
  <si>
    <t>% expense increase / inflation</t>
  </si>
  <si>
    <t xml:space="preserve">NET INCOME </t>
  </si>
  <si>
    <t>(before interest, tax, depreciation)</t>
  </si>
  <si>
    <t>Profit &amp; Loss Yr 2</t>
  </si>
  <si>
    <t>Financial Summary</t>
  </si>
  <si>
    <t>Year 2 Profit / loss</t>
  </si>
  <si>
    <t>Year 1 Profit / loss</t>
  </si>
  <si>
    <t>Owner Annual Salary</t>
  </si>
  <si>
    <t>Nice Massage Tables</t>
  </si>
  <si>
    <t>Maintenance/housekeeping</t>
  </si>
  <si>
    <t>#1-receptionist/admin</t>
  </si>
  <si>
    <t>Deep Tissue Massage</t>
  </si>
  <si>
    <t>Therapeutic Massage</t>
  </si>
  <si>
    <t>Pregnancy Massage</t>
  </si>
  <si>
    <t>#2 Massage Therapist 2</t>
  </si>
  <si>
    <t>Total massages - Therapist 1</t>
  </si>
  <si>
    <t>Total massages - Therapist 2</t>
  </si>
  <si>
    <t>monthly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</si>
</sst>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1"/>
      <name val="Gill Sans MT"/>
      <family val="2"/>
    </font>
    <font>
      <b/>
      <sz val="9"/>
      <name val="Gill Sans MT"/>
      <family val="2"/>
    </font>
    <font>
      <sz val="11"/>
      <color indexed="8"/>
      <name val="Calibri"/>
      <family val="2"/>
    </font>
    <font>
      <b/>
      <sz val="11"/>
      <name val="Gill Sans MT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</patternFill>
    </fill>
    <fill>
      <patternFill patternType="solid">
        <fgColor indexed="38"/>
      </patternFill>
    </fill>
    <fill>
      <patternFill patternType="solid">
        <fgColor theme="9"/>
        <bgColor indexed="64"/>
      </patternFill>
    </fill>
    <fill>
      <patternFill patternType="solid">
        <fgColor rgb="FF8ACC9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4" borderId="0"/>
    <xf numFmtId="9" fontId="9" fillId="0" borderId="0" applyFont="0" applyFill="0" applyBorder="0" applyAlignment="0" applyProtection="0"/>
    <xf numFmtId="0" fontId="6" fillId="5" borderId="0"/>
    <xf numFmtId="49" fontId="8" fillId="7" borderId="2" applyProtection="0">
      <alignment wrapText="1"/>
    </xf>
    <xf numFmtId="1" fontId="7" fillId="8" borderId="1" applyAlignment="0" applyProtection="0"/>
    <xf numFmtId="1" fontId="10" fillId="6" borderId="1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/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2" xfId="0" applyBorder="1"/>
    <xf numFmtId="0" fontId="4" fillId="3" borderId="0" xfId="0" applyFont="1" applyFill="1"/>
    <xf numFmtId="6" fontId="0" fillId="3" borderId="0" xfId="0" applyNumberFormat="1" applyFill="1" applyBorder="1"/>
    <xf numFmtId="6" fontId="0" fillId="3" borderId="0" xfId="0" applyNumberFormat="1" applyFill="1"/>
    <xf numFmtId="0" fontId="2" fillId="3" borderId="0" xfId="0" applyFont="1" applyFill="1"/>
    <xf numFmtId="6" fontId="2" fillId="3" borderId="0" xfId="0" applyNumberFormat="1" applyFont="1" applyFill="1"/>
    <xf numFmtId="0" fontId="0" fillId="9" borderId="0" xfId="0" applyFill="1"/>
    <xf numFmtId="0" fontId="0" fillId="10" borderId="0" xfId="0" applyFill="1"/>
    <xf numFmtId="6" fontId="0" fillId="10" borderId="0" xfId="0" applyNumberFormat="1" applyFill="1" applyBorder="1"/>
    <xf numFmtId="6" fontId="0" fillId="10" borderId="0" xfId="0" applyNumberFormat="1" applyFill="1"/>
    <xf numFmtId="9" fontId="0" fillId="10" borderId="0" xfId="0" applyNumberFormat="1" applyFill="1"/>
    <xf numFmtId="165" fontId="0" fillId="3" borderId="0" xfId="0" applyNumberFormat="1" applyFill="1"/>
    <xf numFmtId="0" fontId="2" fillId="3" borderId="0" xfId="0" applyNumberFormat="1" applyFont="1" applyFill="1"/>
    <xf numFmtId="165" fontId="2" fillId="3" borderId="0" xfId="0" applyNumberFormat="1" applyFont="1" applyFill="1"/>
    <xf numFmtId="165" fontId="2" fillId="10" borderId="0" xfId="0" applyNumberFormat="1" applyFont="1" applyFill="1"/>
    <xf numFmtId="8" fontId="2" fillId="3" borderId="0" xfId="0" applyNumberFormat="1" applyFont="1" applyFill="1"/>
    <xf numFmtId="8" fontId="0" fillId="0" borderId="2" xfId="0" applyNumberFormat="1" applyBorder="1"/>
    <xf numFmtId="165" fontId="4" fillId="0" borderId="2" xfId="0" applyNumberFormat="1" applyFont="1" applyBorder="1"/>
    <xf numFmtId="3" fontId="0" fillId="3" borderId="0" xfId="0" applyNumberFormat="1" applyFill="1"/>
    <xf numFmtId="3" fontId="0" fillId="10" borderId="0" xfId="0" applyNumberFormat="1" applyFill="1"/>
    <xf numFmtId="3" fontId="2" fillId="3" borderId="0" xfId="0" applyNumberFormat="1" applyFont="1" applyFill="1"/>
    <xf numFmtId="165" fontId="0" fillId="0" borderId="2" xfId="0" applyNumberFormat="1" applyBorder="1"/>
    <xf numFmtId="0" fontId="0" fillId="0" borderId="0" xfId="0" applyAlignment="1">
      <alignment horizontal="right"/>
    </xf>
    <xf numFmtId="8" fontId="0" fillId="0" borderId="0" xfId="0" applyNumberFormat="1" applyBorder="1"/>
    <xf numFmtId="165" fontId="4" fillId="0" borderId="0" xfId="0" applyNumberFormat="1" applyFont="1" applyBorder="1"/>
    <xf numFmtId="0" fontId="16" fillId="0" borderId="0" xfId="0" applyFont="1"/>
    <xf numFmtId="8" fontId="4" fillId="0" borderId="2" xfId="0" applyNumberFormat="1" applyFont="1" applyBorder="1"/>
    <xf numFmtId="9" fontId="0" fillId="0" borderId="0" xfId="0" applyNumberFormat="1" applyBorder="1"/>
    <xf numFmtId="9" fontId="0" fillId="10" borderId="0" xfId="0" applyNumberFormat="1" applyFill="1" applyBorder="1"/>
    <xf numFmtId="9" fontId="2" fillId="0" borderId="0" xfId="0" applyNumberFormat="1" applyFont="1"/>
    <xf numFmtId="8" fontId="2" fillId="0" borderId="0" xfId="0" applyNumberFormat="1" applyFont="1"/>
    <xf numFmtId="0" fontId="0" fillId="10" borderId="2" xfId="0" applyFill="1" applyBorder="1"/>
    <xf numFmtId="0" fontId="4" fillId="2" borderId="0" xfId="0" applyFont="1" applyFill="1"/>
    <xf numFmtId="6" fontId="0" fillId="2" borderId="0" xfId="0" applyNumberFormat="1" applyFill="1" applyBorder="1"/>
    <xf numFmtId="6" fontId="0" fillId="2" borderId="0" xfId="0" applyNumberFormat="1" applyFill="1"/>
    <xf numFmtId="6" fontId="2" fillId="2" borderId="0" xfId="0" applyNumberFormat="1" applyFont="1" applyFill="1"/>
    <xf numFmtId="0" fontId="2" fillId="2" borderId="0" xfId="0" applyNumberFormat="1" applyFont="1" applyFill="1"/>
    <xf numFmtId="165" fontId="2" fillId="2" borderId="0" xfId="0" applyNumberFormat="1" applyFont="1" applyFill="1"/>
    <xf numFmtId="9" fontId="0" fillId="2" borderId="0" xfId="0" applyNumberFormat="1" applyFill="1"/>
    <xf numFmtId="8" fontId="2" fillId="2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3" borderId="0" xfId="0" applyFont="1" applyFill="1" applyBorder="1"/>
    <xf numFmtId="0" fontId="0" fillId="3" borderId="0" xfId="0" applyFill="1" applyBorder="1" applyAlignment="1">
      <alignment horizontal="right"/>
    </xf>
    <xf numFmtId="165" fontId="0" fillId="3" borderId="0" xfId="0" applyNumberFormat="1" applyFill="1" applyBorder="1"/>
    <xf numFmtId="8" fontId="0" fillId="3" borderId="0" xfId="0" applyNumberFormat="1" applyFill="1" applyBorder="1"/>
    <xf numFmtId="0" fontId="0" fillId="3" borderId="0" xfId="0" applyFont="1" applyFill="1" applyBorder="1"/>
    <xf numFmtId="9" fontId="0" fillId="3" borderId="0" xfId="0" applyNumberFormat="1" applyFill="1" applyBorder="1"/>
    <xf numFmtId="44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165" fontId="0" fillId="10" borderId="2" xfId="0" applyNumberFormat="1" applyFill="1" applyBorder="1"/>
    <xf numFmtId="9" fontId="0" fillId="10" borderId="2" xfId="0" applyNumberFormat="1" applyFill="1" applyBorder="1"/>
    <xf numFmtId="10" fontId="0" fillId="3" borderId="0" xfId="0" applyNumberFormat="1" applyFill="1"/>
    <xf numFmtId="165" fontId="2" fillId="3" borderId="0" xfId="0" applyNumberFormat="1" applyFont="1" applyFill="1" applyBorder="1"/>
    <xf numFmtId="164" fontId="0" fillId="3" borderId="0" xfId="0" applyNumberFormat="1" applyFill="1" applyBorder="1"/>
    <xf numFmtId="0" fontId="18" fillId="3" borderId="0" xfId="0" applyFont="1" applyFill="1" applyBorder="1"/>
    <xf numFmtId="0" fontId="19" fillId="3" borderId="0" xfId="0" applyFont="1" applyFill="1" applyBorder="1"/>
    <xf numFmtId="0" fontId="2" fillId="3" borderId="0" xfId="0" applyFont="1" applyFill="1" applyBorder="1"/>
    <xf numFmtId="9" fontId="14" fillId="3" borderId="0" xfId="0" applyNumberFormat="1" applyFont="1" applyFill="1" applyBorder="1" applyAlignment="1">
      <alignment wrapText="1"/>
    </xf>
    <xf numFmtId="9" fontId="2" fillId="10" borderId="0" xfId="0" applyNumberFormat="1" applyFont="1" applyFill="1" applyBorder="1"/>
    <xf numFmtId="0" fontId="15" fillId="3" borderId="0" xfId="0" applyFont="1" applyFill="1"/>
    <xf numFmtId="0" fontId="3" fillId="3" borderId="0" xfId="0" applyFont="1" applyFill="1"/>
    <xf numFmtId="165" fontId="3" fillId="3" borderId="0" xfId="0" applyNumberFormat="1" applyFont="1" applyFill="1"/>
    <xf numFmtId="0" fontId="19" fillId="2" borderId="0" xfId="0" applyFont="1" applyFill="1"/>
    <xf numFmtId="0" fontId="20" fillId="3" borderId="0" xfId="0" applyFont="1" applyFill="1"/>
    <xf numFmtId="0" fontId="0" fillId="2" borderId="0" xfId="0" applyFont="1" applyFill="1" applyBorder="1"/>
    <xf numFmtId="9" fontId="0" fillId="2" borderId="0" xfId="0" applyNumberFormat="1" applyFill="1" applyBorder="1"/>
    <xf numFmtId="8" fontId="0" fillId="2" borderId="0" xfId="0" applyNumberForma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9" fontId="2" fillId="2" borderId="0" xfId="0" applyNumberFormat="1" applyFont="1" applyFill="1" applyBorder="1"/>
    <xf numFmtId="8" fontId="2" fillId="2" borderId="0" xfId="0" applyNumberFormat="1" applyFont="1" applyFill="1" applyBorder="1"/>
    <xf numFmtId="165" fontId="19" fillId="3" borderId="0" xfId="0" applyNumberFormat="1" applyFont="1" applyFill="1" applyBorder="1"/>
    <xf numFmtId="8" fontId="3" fillId="3" borderId="0" xfId="0" applyNumberFormat="1" applyFont="1" applyFill="1" applyBorder="1"/>
    <xf numFmtId="8" fontId="19" fillId="3" borderId="0" xfId="0" applyNumberFormat="1" applyFont="1" applyFill="1" applyBorder="1"/>
    <xf numFmtId="0" fontId="2" fillId="9" borderId="0" xfId="0" applyFont="1" applyFill="1"/>
    <xf numFmtId="38" fontId="0" fillId="3" borderId="0" xfId="0" applyNumberFormat="1" applyFill="1"/>
  </cellXfs>
  <cellStyles count="12">
    <cellStyle name="Calculation 2" xfId="8"/>
    <cellStyle name="Comma 2" xfId="9"/>
    <cellStyle name="Comma 3" xfId="1"/>
    <cellStyle name="Currency 2" xfId="10"/>
    <cellStyle name="Currency 3" xfId="2"/>
    <cellStyle name="Heading 1 2" xfId="6"/>
    <cellStyle name="Input 2" xfId="7"/>
    <cellStyle name="Normal" xfId="0" builtinId="0"/>
    <cellStyle name="Normal 2" xfId="3"/>
    <cellStyle name="Percent 2" xfId="11"/>
    <cellStyle name="Percent 3" xfId="4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ofit loss'!A1"/><Relationship Id="rId3" Type="http://schemas.openxmlformats.org/officeDocument/2006/relationships/hyperlink" Target="#expenses!A1"/><Relationship Id="rId7" Type="http://schemas.openxmlformats.org/officeDocument/2006/relationships/hyperlink" Target="#'mo expenses'!A1"/><Relationship Id="rId2" Type="http://schemas.openxmlformats.org/officeDocument/2006/relationships/image" Target="../media/image1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revenue!A1"/><Relationship Id="rId5" Type="http://schemas.openxmlformats.org/officeDocument/2006/relationships/hyperlink" Target="#assets!A1"/><Relationship Id="rId10" Type="http://schemas.openxmlformats.org/officeDocument/2006/relationships/hyperlink" Target="#'fina summary'!A1"/><Relationship Id="rId4" Type="http://schemas.openxmlformats.org/officeDocument/2006/relationships/hyperlink" Target="#'fina options'!A1"/><Relationship Id="rId9" Type="http://schemas.openxmlformats.org/officeDocument/2006/relationships/hyperlink" Target="#pla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2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546389</xdr:colOff>
      <xdr:row>3</xdr:row>
      <xdr:rowOff>33765</xdr:rowOff>
    </xdr:from>
    <xdr:to>
      <xdr:col>12</xdr:col>
      <xdr:colOff>216980</xdr:colOff>
      <xdr:row>7</xdr:row>
      <xdr:rowOff>115522</xdr:rowOff>
    </xdr:to>
    <xdr:sp macro="" textlink="">
      <xdr:nvSpPr>
        <xdr:cNvPr id="2" name="Rectangle 1"/>
        <xdr:cNvSpPr/>
      </xdr:nvSpPr>
      <xdr:spPr>
        <a:xfrm>
          <a:off x="1758662" y="605265"/>
          <a:ext cx="5731954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Start-up</a:t>
          </a:r>
          <a:r>
            <a:rPr lang="en-US" sz="4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Business Plan</a:t>
          </a:r>
          <a:endParaRPr lang="en-US" sz="4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426026</xdr:colOff>
      <xdr:row>10</xdr:row>
      <xdr:rowOff>164525</xdr:rowOff>
    </xdr:from>
    <xdr:to>
      <xdr:col>13</xdr:col>
      <xdr:colOff>548516</xdr:colOff>
      <xdr:row>13</xdr:row>
      <xdr:rowOff>186329</xdr:rowOff>
    </xdr:to>
    <xdr:sp macro="" textlink="">
      <xdr:nvSpPr>
        <xdr:cNvPr id="3" name="Rectangle 2"/>
        <xdr:cNvSpPr/>
      </xdr:nvSpPr>
      <xdr:spPr>
        <a:xfrm>
          <a:off x="1032162" y="2069525"/>
          <a:ext cx="739612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 step by step guide to your financial plan:</a:t>
          </a:r>
        </a:p>
      </xdr:txBody>
    </xdr:sp>
    <xdr:clientData/>
  </xdr:twoCellAnchor>
  <xdr:twoCellAnchor editAs="oneCell">
    <xdr:from>
      <xdr:col>5</xdr:col>
      <xdr:colOff>406977</xdr:colOff>
      <xdr:row>0</xdr:row>
      <xdr:rowOff>186170</xdr:rowOff>
    </xdr:from>
    <xdr:to>
      <xdr:col>9</xdr:col>
      <xdr:colOff>190863</xdr:colOff>
      <xdr:row>3</xdr:row>
      <xdr:rowOff>76583</xdr:rowOff>
    </xdr:to>
    <xdr:pic>
      <xdr:nvPicPr>
        <xdr:cNvPr id="8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659" y="186170"/>
          <a:ext cx="2208431" cy="461913"/>
        </a:xfrm>
        <a:prstGeom prst="rect">
          <a:avLst/>
        </a:prstGeom>
      </xdr:spPr>
    </xdr:pic>
    <xdr:clientData/>
  </xdr:twoCellAnchor>
  <xdr:twoCellAnchor>
    <xdr:from>
      <xdr:col>1</xdr:col>
      <xdr:colOff>524740</xdr:colOff>
      <xdr:row>13</xdr:row>
      <xdr:rowOff>136814</xdr:rowOff>
    </xdr:from>
    <xdr:to>
      <xdr:col>13</xdr:col>
      <xdr:colOff>306531</xdr:colOff>
      <xdr:row>22</xdr:row>
      <xdr:rowOff>117762</xdr:rowOff>
    </xdr:to>
    <xdr:grpSp>
      <xdr:nvGrpSpPr>
        <xdr:cNvPr id="14" name="Group 13"/>
        <xdr:cNvGrpSpPr/>
      </xdr:nvGrpSpPr>
      <xdr:grpSpPr>
        <a:xfrm>
          <a:off x="1130876" y="2613314"/>
          <a:ext cx="7055428" cy="1695448"/>
          <a:chOff x="360218" y="1859976"/>
          <a:chExt cx="7055428" cy="1695448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360218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#1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start up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4"/>
          </xdr:cNvPr>
          <xdr:cNvSpPr/>
        </xdr:nvSpPr>
        <xdr:spPr>
          <a:xfrm>
            <a:off x="360218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#4</a:t>
            </a:r>
            <a:r>
              <a:rPr lang="en-US" sz="1400" baseline="0">
                <a:latin typeface="+mn-lt"/>
                <a:cs typeface="Aharoni" panose="02010803020104030203" pitchFamily="2" charset="-79"/>
              </a:rPr>
              <a:t>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5"/>
          </xdr:cNvPr>
          <xdr:cNvSpPr/>
        </xdr:nvSpPr>
        <xdr:spPr>
          <a:xfrm>
            <a:off x="2811607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#2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start up assets 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6"/>
          </xdr:cNvPr>
          <xdr:cNvSpPr/>
        </xdr:nvSpPr>
        <xdr:spPr>
          <a:xfrm>
            <a:off x="2814204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#5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7"/>
          </xdr:cNvPr>
          <xdr:cNvSpPr/>
        </xdr:nvSpPr>
        <xdr:spPr>
          <a:xfrm>
            <a:off x="5262996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#3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13" name="Rounded Rectangle 12">
            <a:hlinkClick xmlns:r="http://schemas.openxmlformats.org/officeDocument/2006/relationships" r:id="rId8"/>
          </xdr:cNvPr>
          <xdr:cNvSpPr/>
        </xdr:nvSpPr>
        <xdr:spPr>
          <a:xfrm>
            <a:off x="5268191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#6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</xdr:grpSp>
    <xdr:clientData/>
  </xdr:twoCellAnchor>
  <xdr:twoCellAnchor>
    <xdr:from>
      <xdr:col>3</xdr:col>
      <xdr:colOff>529936</xdr:colOff>
      <xdr:row>7</xdr:row>
      <xdr:rowOff>64079</xdr:rowOff>
    </xdr:from>
    <xdr:to>
      <xdr:col>7</xdr:col>
      <xdr:colOff>252845</xdr:colOff>
      <xdr:row>11</xdr:row>
      <xdr:rowOff>20782</xdr:rowOff>
    </xdr:to>
    <xdr:sp macro="" textlink="">
      <xdr:nvSpPr>
        <xdr:cNvPr id="15" name="Rounded Rectangle 14">
          <a:hlinkClick xmlns:r="http://schemas.openxmlformats.org/officeDocument/2006/relationships" r:id="rId9"/>
        </xdr:cNvPr>
        <xdr:cNvSpPr/>
      </xdr:nvSpPr>
      <xdr:spPr>
        <a:xfrm>
          <a:off x="2348345" y="1397579"/>
          <a:ext cx="2147455" cy="71870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latin typeface="+mn-lt"/>
              <a:cs typeface="Aharoni" panose="02010803020104030203" pitchFamily="2" charset="-79"/>
            </a:rPr>
            <a:t>plan summary</a:t>
          </a:r>
        </a:p>
      </xdr:txBody>
    </xdr:sp>
    <xdr:clientData/>
  </xdr:twoCellAnchor>
  <xdr:twoCellAnchor>
    <xdr:from>
      <xdr:col>12</xdr:col>
      <xdr:colOff>597478</xdr:colOff>
      <xdr:row>0</xdr:row>
      <xdr:rowOff>77935</xdr:rowOff>
    </xdr:from>
    <xdr:to>
      <xdr:col>17</xdr:col>
      <xdr:colOff>0</xdr:colOff>
      <xdr:row>11</xdr:row>
      <xdr:rowOff>0</xdr:rowOff>
    </xdr:to>
    <xdr:sp macro="" textlink="">
      <xdr:nvSpPr>
        <xdr:cNvPr id="16" name="Rectangle 15"/>
        <xdr:cNvSpPr/>
      </xdr:nvSpPr>
      <xdr:spPr>
        <a:xfrm>
          <a:off x="7871114" y="77935"/>
          <a:ext cx="2433204" cy="2017565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#1 Start with the </a:t>
          </a:r>
          <a:r>
            <a:rPr lang="en-US" sz="1100" b="1" i="1">
              <a:solidFill>
                <a:sysClr val="windowText" lastClr="000000"/>
              </a:solidFill>
            </a:rPr>
            <a:t>plan summary</a:t>
          </a:r>
          <a:r>
            <a:rPr lang="en-US" sz="1100" b="0" i="1">
              <a:solidFill>
                <a:sysClr val="windowText" lastClr="000000"/>
              </a:solidFill>
            </a:rPr>
            <a:t>.</a:t>
          </a:r>
        </a:p>
        <a:p>
          <a:pPr algn="l"/>
          <a:endParaRPr lang="en-US" sz="1100" b="0" i="1">
            <a:solidFill>
              <a:sysClr val="windowText" lastClr="000000"/>
            </a:solidFill>
          </a:endParaRP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#2</a:t>
          </a:r>
          <a:r>
            <a:rPr lang="en-US" sz="1100" b="0" i="1" baseline="0">
              <a:solidFill>
                <a:sysClr val="windowText" lastClr="000000"/>
              </a:solidFill>
            </a:rPr>
            <a:t> </a:t>
          </a:r>
          <a:r>
            <a:rPr lang="en-US" sz="1100" b="0" i="1">
              <a:solidFill>
                <a:sysClr val="windowText" lastClr="000000"/>
              </a:solidFill>
            </a:rPr>
            <a:t>then click through each step of the </a:t>
          </a:r>
          <a:r>
            <a:rPr lang="en-US" sz="1100" b="1" i="1">
              <a:solidFill>
                <a:sysClr val="windowText" lastClr="000000"/>
              </a:solidFill>
            </a:rPr>
            <a:t>financial plan</a:t>
          </a:r>
          <a:r>
            <a:rPr lang="en-US" sz="1100" b="0" i="1">
              <a:solidFill>
                <a:sysClr val="windowText" lastClr="000000"/>
              </a:solidFill>
            </a:rPr>
            <a:t>. (ALL BLUE BUTTONS)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The </a:t>
          </a:r>
          <a:r>
            <a:rPr lang="en-US" sz="1100" b="1" i="1">
              <a:solidFill>
                <a:sysClr val="windowText" lastClr="000000"/>
              </a:solidFill>
            </a:rPr>
            <a:t>orange colored cells</a:t>
          </a:r>
          <a:r>
            <a:rPr lang="en-US" sz="1100" b="0" i="1">
              <a:solidFill>
                <a:sysClr val="windowText" lastClr="000000"/>
              </a:solidFill>
            </a:rPr>
            <a:t> are the places to enter your inputs.  The other cells have formulas to calculate for you.</a:t>
          </a:r>
        </a:p>
        <a:p>
          <a:pPr algn="l"/>
          <a:endParaRPr lang="en-US" sz="1100" b="0" i="1">
            <a:solidFill>
              <a:sysClr val="windowText" lastClr="000000"/>
            </a:solidFill>
          </a:endParaRP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#3 Then review results under 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&lt;-----</a:t>
          </a:r>
          <a:r>
            <a:rPr lang="en-US" sz="1100" b="1" i="1">
              <a:solidFill>
                <a:sysClr val="windowText" lastClr="000000"/>
              </a:solidFill>
            </a:rPr>
            <a:t>Financial summary.  </a:t>
          </a:r>
        </a:p>
      </xdr:txBody>
    </xdr:sp>
    <xdr:clientData/>
  </xdr:twoCellAnchor>
  <xdr:twoCellAnchor>
    <xdr:from>
      <xdr:col>8</xdr:col>
      <xdr:colOff>45028</xdr:colOff>
      <xdr:row>7</xdr:row>
      <xdr:rowOff>55418</xdr:rowOff>
    </xdr:from>
    <xdr:to>
      <xdr:col>11</xdr:col>
      <xdr:colOff>374074</xdr:colOff>
      <xdr:row>11</xdr:row>
      <xdr:rowOff>12121</xdr:rowOff>
    </xdr:to>
    <xdr:sp macro="" textlink="">
      <xdr:nvSpPr>
        <xdr:cNvPr id="17" name="Rounded Rectangle 16">
          <a:hlinkClick xmlns:r="http://schemas.openxmlformats.org/officeDocument/2006/relationships" r:id="rId10"/>
        </xdr:cNvPr>
        <xdr:cNvSpPr/>
      </xdr:nvSpPr>
      <xdr:spPr>
        <a:xfrm>
          <a:off x="4894119" y="1388918"/>
          <a:ext cx="2147455" cy="718703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latin typeface="+mn-lt"/>
              <a:cs typeface="Aharoni" panose="02010803020104030203" pitchFamily="2" charset="-79"/>
            </a:rPr>
            <a:t>financial summary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356754</xdr:colOff>
      <xdr:row>2</xdr:row>
      <xdr:rowOff>160188</xdr:rowOff>
    </xdr:from>
    <xdr:to>
      <xdr:col>7</xdr:col>
      <xdr:colOff>598772</xdr:colOff>
      <xdr:row>5</xdr:row>
      <xdr:rowOff>181992</xdr:rowOff>
    </xdr:to>
    <xdr:sp macro="" textlink="">
      <xdr:nvSpPr>
        <xdr:cNvPr id="3" name="Rectangle 2"/>
        <xdr:cNvSpPr/>
      </xdr:nvSpPr>
      <xdr:spPr>
        <a:xfrm>
          <a:off x="2175163" y="541188"/>
          <a:ext cx="266656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 summary:</a:t>
          </a:r>
        </a:p>
      </xdr:txBody>
    </xdr:sp>
    <xdr:clientData/>
  </xdr:twoCellAnchor>
  <xdr:twoCellAnchor editAs="oneCell">
    <xdr:from>
      <xdr:col>0</xdr:col>
      <xdr:colOff>329046</xdr:colOff>
      <xdr:row>4</xdr:row>
      <xdr:rowOff>4328</xdr:rowOff>
    </xdr:from>
    <xdr:to>
      <xdr:col>3</xdr:col>
      <xdr:colOff>181842</xdr:colOff>
      <xdr:row>5</xdr:row>
      <xdr:rowOff>163375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766328"/>
          <a:ext cx="1671205" cy="349547"/>
        </a:xfrm>
        <a:prstGeom prst="rect">
          <a:avLst/>
        </a:prstGeom>
      </xdr:spPr>
    </xdr:pic>
    <xdr:clientData/>
  </xdr:twoCellAnchor>
  <xdr:twoCellAnchor>
    <xdr:from>
      <xdr:col>0</xdr:col>
      <xdr:colOff>374077</xdr:colOff>
      <xdr:row>0</xdr:row>
      <xdr:rowOff>148939</xdr:rowOff>
    </xdr:from>
    <xdr:to>
      <xdr:col>15</xdr:col>
      <xdr:colOff>498771</xdr:colOff>
      <xdr:row>2</xdr:row>
      <xdr:rowOff>138544</xdr:rowOff>
    </xdr:to>
    <xdr:grpSp>
      <xdr:nvGrpSpPr>
        <xdr:cNvPr id="20" name="Group 19"/>
        <xdr:cNvGrpSpPr/>
      </xdr:nvGrpSpPr>
      <xdr:grpSpPr>
        <a:xfrm>
          <a:off x="374077" y="148939"/>
          <a:ext cx="9216739" cy="370605"/>
          <a:chOff x="140278" y="140280"/>
          <a:chExt cx="9216739" cy="316922"/>
        </a:xfrm>
      </xdr:grpSpPr>
      <xdr:sp macro="" textlink="">
        <xdr:nvSpPr>
          <xdr:cNvPr id="12" name="Rounded Rectangle 11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30" name="Rounded Rectangle 29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31" name="Rounded Rectangle 30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32" name="Rounded Rectangle 31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33" name="Rounded Rectangle 32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34" name="Rounded Rectangle 33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35" name="Rounded Rectangle 34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36" name="Rounded Rectangle 35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oneCellAnchor>
    <xdr:from>
      <xdr:col>0</xdr:col>
      <xdr:colOff>266699</xdr:colOff>
      <xdr:row>8</xdr:row>
      <xdr:rowOff>25977</xdr:rowOff>
    </xdr:from>
    <xdr:ext cx="4173680" cy="264560"/>
    <xdr:sp macro="" textlink="">
      <xdr:nvSpPr>
        <xdr:cNvPr id="22" name="TextBox 21"/>
        <xdr:cNvSpPr txBox="1"/>
      </xdr:nvSpPr>
      <xdr:spPr>
        <a:xfrm>
          <a:off x="266699" y="1549977"/>
          <a:ext cx="417368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What will you sell: </a:t>
          </a:r>
        </a:p>
      </xdr:txBody>
    </xdr:sp>
    <xdr:clientData/>
  </xdr:oneCellAnchor>
  <xdr:oneCellAnchor>
    <xdr:from>
      <xdr:col>0</xdr:col>
      <xdr:colOff>266699</xdr:colOff>
      <xdr:row>16</xdr:row>
      <xdr:rowOff>52443</xdr:rowOff>
    </xdr:from>
    <xdr:ext cx="4192733" cy="264560"/>
    <xdr:sp macro="" textlink="">
      <xdr:nvSpPr>
        <xdr:cNvPr id="41" name="TextBox 40"/>
        <xdr:cNvSpPr txBox="1"/>
      </xdr:nvSpPr>
      <xdr:spPr>
        <a:xfrm>
          <a:off x="266699" y="3100443"/>
          <a:ext cx="4192733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Who will buy it: </a:t>
          </a:r>
        </a:p>
      </xdr:txBody>
    </xdr:sp>
    <xdr:clientData/>
  </xdr:oneCellAnchor>
  <xdr:oneCellAnchor>
    <xdr:from>
      <xdr:col>0</xdr:col>
      <xdr:colOff>266700</xdr:colOff>
      <xdr:row>33</xdr:row>
      <xdr:rowOff>16872</xdr:rowOff>
    </xdr:from>
    <xdr:ext cx="4166756" cy="264560"/>
    <xdr:sp macro="" textlink="">
      <xdr:nvSpPr>
        <xdr:cNvPr id="43" name="TextBox 42"/>
        <xdr:cNvSpPr txBox="1"/>
      </xdr:nvSpPr>
      <xdr:spPr>
        <a:xfrm>
          <a:off x="266700" y="6303372"/>
          <a:ext cx="416675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WHY YOUR TEAM?- Name ideas / branding / mission / story :</a:t>
          </a:r>
        </a:p>
      </xdr:txBody>
    </xdr:sp>
    <xdr:clientData/>
  </xdr:oneCellAnchor>
  <xdr:oneCellAnchor>
    <xdr:from>
      <xdr:col>0</xdr:col>
      <xdr:colOff>266699</xdr:colOff>
      <xdr:row>9</xdr:row>
      <xdr:rowOff>174089</xdr:rowOff>
    </xdr:from>
    <xdr:ext cx="4185804" cy="821705"/>
    <xdr:sp macro="" textlink="">
      <xdr:nvSpPr>
        <xdr:cNvPr id="44" name="TextBox 43"/>
        <xdr:cNvSpPr txBox="1"/>
      </xdr:nvSpPr>
      <xdr:spPr>
        <a:xfrm>
          <a:off x="266699" y="1888589"/>
          <a:ext cx="4185804" cy="8217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Massage Therapy Services - </a:t>
          </a:r>
        </a:p>
        <a:p>
          <a:r>
            <a:rPr lang="en-US" sz="1100"/>
            <a:t>1)</a:t>
          </a:r>
          <a:r>
            <a:rPr lang="en-US" sz="1100" baseline="0"/>
            <a:t> In a Spa, Medica Spa, or own business location</a:t>
          </a:r>
        </a:p>
        <a:p>
          <a:r>
            <a:rPr lang="en-US" sz="1100" baseline="0"/>
            <a:t>This plan assumes two massage therapists and a receptionist.</a:t>
          </a:r>
        </a:p>
        <a:p>
          <a:endParaRPr lang="en-US" sz="1100"/>
        </a:p>
      </xdr:txBody>
    </xdr:sp>
    <xdr:clientData/>
  </xdr:oneCellAnchor>
  <xdr:oneCellAnchor>
    <xdr:from>
      <xdr:col>8</xdr:col>
      <xdr:colOff>181839</xdr:colOff>
      <xdr:row>8</xdr:row>
      <xdr:rowOff>25977</xdr:rowOff>
    </xdr:from>
    <xdr:ext cx="4173680" cy="264560"/>
    <xdr:sp macro="" textlink="">
      <xdr:nvSpPr>
        <xdr:cNvPr id="45" name="TextBox 44"/>
        <xdr:cNvSpPr txBox="1"/>
      </xdr:nvSpPr>
      <xdr:spPr>
        <a:xfrm>
          <a:off x="5030930" y="1549977"/>
          <a:ext cx="417368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Why is there a need for your product / service / business:</a:t>
          </a:r>
          <a:endParaRPr lang="en-US" b="1">
            <a:effectLst/>
          </a:endParaRPr>
        </a:p>
      </xdr:txBody>
    </xdr:sp>
    <xdr:clientData/>
  </xdr:oneCellAnchor>
  <xdr:oneCellAnchor>
    <xdr:from>
      <xdr:col>8</xdr:col>
      <xdr:colOff>181839</xdr:colOff>
      <xdr:row>9</xdr:row>
      <xdr:rowOff>174090</xdr:rowOff>
    </xdr:from>
    <xdr:ext cx="4185804" cy="687532"/>
    <xdr:sp macro="" textlink="">
      <xdr:nvSpPr>
        <xdr:cNvPr id="46" name="TextBox 45"/>
        <xdr:cNvSpPr txBox="1"/>
      </xdr:nvSpPr>
      <xdr:spPr>
        <a:xfrm>
          <a:off x="5030930" y="1888590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i="1"/>
            <a:t>Research your</a:t>
          </a:r>
          <a:r>
            <a:rPr lang="en-US" sz="1100" i="1" baseline="0"/>
            <a:t> location</a:t>
          </a:r>
          <a:endParaRPr lang="en-US" sz="1100" i="1"/>
        </a:p>
      </xdr:txBody>
    </xdr:sp>
    <xdr:clientData/>
  </xdr:oneCellAnchor>
  <xdr:oneCellAnchor>
    <xdr:from>
      <xdr:col>8</xdr:col>
      <xdr:colOff>181839</xdr:colOff>
      <xdr:row>16</xdr:row>
      <xdr:rowOff>52443</xdr:rowOff>
    </xdr:from>
    <xdr:ext cx="4171949" cy="436786"/>
    <xdr:sp macro="" textlink="">
      <xdr:nvSpPr>
        <xdr:cNvPr id="47" name="TextBox 46"/>
        <xdr:cNvSpPr txBox="1"/>
      </xdr:nvSpPr>
      <xdr:spPr>
        <a:xfrm>
          <a:off x="5030930" y="3100443"/>
          <a:ext cx="4171949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How can you reach these people</a:t>
          </a:r>
          <a:r>
            <a:rPr lang="en-US" sz="1100" b="1" baseline="0"/>
            <a:t> / let them know about your business</a:t>
          </a:r>
          <a:r>
            <a:rPr lang="en-US" sz="1100" b="1"/>
            <a:t>: </a:t>
          </a:r>
        </a:p>
      </xdr:txBody>
    </xdr:sp>
    <xdr:clientData/>
  </xdr:oneCellAnchor>
  <xdr:oneCellAnchor>
    <xdr:from>
      <xdr:col>0</xdr:col>
      <xdr:colOff>266699</xdr:colOff>
      <xdr:row>17</xdr:row>
      <xdr:rowOff>185631</xdr:rowOff>
    </xdr:from>
    <xdr:ext cx="4185804" cy="762155"/>
    <xdr:sp macro="" textlink="">
      <xdr:nvSpPr>
        <xdr:cNvPr id="48" name="TextBox 47"/>
        <xdr:cNvSpPr txBox="1"/>
      </xdr:nvSpPr>
      <xdr:spPr>
        <a:xfrm>
          <a:off x="266699" y="3424131"/>
          <a:ext cx="4185804" cy="76215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i="1"/>
            <a:t>Know your market</a:t>
          </a:r>
        </a:p>
      </xdr:txBody>
    </xdr:sp>
    <xdr:clientData/>
  </xdr:oneCellAnchor>
  <xdr:oneCellAnchor>
    <xdr:from>
      <xdr:col>8</xdr:col>
      <xdr:colOff>181839</xdr:colOff>
      <xdr:row>18</xdr:row>
      <xdr:rowOff>181841</xdr:rowOff>
    </xdr:from>
    <xdr:ext cx="4185804" cy="575445"/>
    <xdr:sp macro="" textlink="">
      <xdr:nvSpPr>
        <xdr:cNvPr id="49" name="TextBox 48"/>
        <xdr:cNvSpPr txBox="1"/>
      </xdr:nvSpPr>
      <xdr:spPr>
        <a:xfrm>
          <a:off x="5030930" y="3610841"/>
          <a:ext cx="4185804" cy="5754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i="1"/>
            <a:t>Brainstorm creative marketing ideas</a:t>
          </a:r>
        </a:p>
      </xdr:txBody>
    </xdr:sp>
    <xdr:clientData/>
  </xdr:oneCellAnchor>
  <xdr:oneCellAnchor>
    <xdr:from>
      <xdr:col>0</xdr:col>
      <xdr:colOff>266699</xdr:colOff>
      <xdr:row>34</xdr:row>
      <xdr:rowOff>182078</xdr:rowOff>
    </xdr:from>
    <xdr:ext cx="4185804" cy="1090807"/>
    <xdr:sp macro="" textlink="">
      <xdr:nvSpPr>
        <xdr:cNvPr id="50" name="TextBox 49"/>
        <xdr:cNvSpPr txBox="1"/>
      </xdr:nvSpPr>
      <xdr:spPr>
        <a:xfrm>
          <a:off x="266699" y="6659078"/>
          <a:ext cx="4185804" cy="10908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147203</xdr:colOff>
      <xdr:row>33</xdr:row>
      <xdr:rowOff>16872</xdr:rowOff>
    </xdr:from>
    <xdr:ext cx="4208320" cy="264560"/>
    <xdr:sp macro="" textlink="">
      <xdr:nvSpPr>
        <xdr:cNvPr id="51" name="TextBox 50"/>
        <xdr:cNvSpPr txBox="1"/>
      </xdr:nvSpPr>
      <xdr:spPr>
        <a:xfrm>
          <a:off x="4996294" y="6303372"/>
          <a:ext cx="420832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Your competitive advantage / differentiation strategy:</a:t>
          </a:r>
        </a:p>
      </xdr:txBody>
    </xdr:sp>
    <xdr:clientData/>
  </xdr:oneCellAnchor>
  <xdr:oneCellAnchor>
    <xdr:from>
      <xdr:col>8</xdr:col>
      <xdr:colOff>181839</xdr:colOff>
      <xdr:row>34</xdr:row>
      <xdr:rowOff>182078</xdr:rowOff>
    </xdr:from>
    <xdr:ext cx="4185804" cy="687532"/>
    <xdr:sp macro="" textlink="">
      <xdr:nvSpPr>
        <xdr:cNvPr id="52" name="TextBox 51"/>
        <xdr:cNvSpPr txBox="1"/>
      </xdr:nvSpPr>
      <xdr:spPr>
        <a:xfrm>
          <a:off x="5030930" y="6659078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266700</xdr:colOff>
      <xdr:row>24</xdr:row>
      <xdr:rowOff>146961</xdr:rowOff>
    </xdr:from>
    <xdr:ext cx="4166756" cy="264560"/>
    <xdr:sp macro="" textlink="">
      <xdr:nvSpPr>
        <xdr:cNvPr id="53" name="TextBox 52"/>
        <xdr:cNvSpPr txBox="1"/>
      </xdr:nvSpPr>
      <xdr:spPr>
        <a:xfrm>
          <a:off x="266700" y="4718961"/>
          <a:ext cx="416675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Price of products / services:</a:t>
          </a:r>
        </a:p>
      </xdr:txBody>
    </xdr:sp>
    <xdr:clientData/>
  </xdr:oneCellAnchor>
  <xdr:oneCellAnchor>
    <xdr:from>
      <xdr:col>0</xdr:col>
      <xdr:colOff>266699</xdr:colOff>
      <xdr:row>26</xdr:row>
      <xdr:rowOff>130245</xdr:rowOff>
    </xdr:from>
    <xdr:ext cx="4185804" cy="960799"/>
    <xdr:sp macro="" textlink="">
      <xdr:nvSpPr>
        <xdr:cNvPr id="54" name="TextBox 53"/>
        <xdr:cNvSpPr txBox="1"/>
      </xdr:nvSpPr>
      <xdr:spPr>
        <a:xfrm>
          <a:off x="266699" y="5083245"/>
          <a:ext cx="4185804" cy="9607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Product 1:	Therapeutic Massage	Price: $65 - 60 minute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2:	Deep Tissue Massage	Price: $75 - 60 minute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3:	Prenatal Massage	Price: $85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- 60 minute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4:			Price:</a:t>
          </a:r>
          <a:endParaRPr lang="en-US">
            <a:effectLst/>
          </a:endParaRPr>
        </a:p>
        <a:p>
          <a:r>
            <a:rPr lang="en-US" sz="1100"/>
            <a:t>Other</a:t>
          </a:r>
          <a:r>
            <a:rPr lang="en-US" sz="1100" baseline="0"/>
            <a:t> source of revenue:</a:t>
          </a:r>
          <a:endParaRPr lang="en-US" sz="1100"/>
        </a:p>
      </xdr:txBody>
    </xdr:sp>
    <xdr:clientData/>
  </xdr:oneCellAnchor>
  <xdr:oneCellAnchor>
    <xdr:from>
      <xdr:col>8</xdr:col>
      <xdr:colOff>181839</xdr:colOff>
      <xdr:row>24</xdr:row>
      <xdr:rowOff>146961</xdr:rowOff>
    </xdr:from>
    <xdr:ext cx="4173683" cy="436786"/>
    <xdr:sp macro="" textlink="">
      <xdr:nvSpPr>
        <xdr:cNvPr id="55" name="TextBox 54"/>
        <xdr:cNvSpPr txBox="1"/>
      </xdr:nvSpPr>
      <xdr:spPr>
        <a:xfrm>
          <a:off x="5030930" y="4718961"/>
          <a:ext cx="4173683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can you encourage referrals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create partnerships / create loyalty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</xdr:txBody>
    </xdr:sp>
    <xdr:clientData/>
  </xdr:oneCellAnchor>
  <xdr:oneCellAnchor>
    <xdr:from>
      <xdr:col>8</xdr:col>
      <xdr:colOff>181839</xdr:colOff>
      <xdr:row>27</xdr:row>
      <xdr:rowOff>69245</xdr:rowOff>
    </xdr:from>
    <xdr:ext cx="4185804" cy="831300"/>
    <xdr:sp macro="" textlink="">
      <xdr:nvSpPr>
        <xdr:cNvPr id="56" name="TextBox 55"/>
        <xdr:cNvSpPr txBox="1"/>
      </xdr:nvSpPr>
      <xdr:spPr>
        <a:xfrm>
          <a:off x="5030930" y="5212745"/>
          <a:ext cx="4185804" cy="8313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Referral program - anyone who refers someone else receives 30% discount.</a:t>
          </a:r>
        </a:p>
      </xdr:txBody>
    </xdr:sp>
    <xdr:clientData/>
  </xdr:oneCellAnchor>
  <xdr:oneCellAnchor>
    <xdr:from>
      <xdr:col>0</xdr:col>
      <xdr:colOff>266699</xdr:colOff>
      <xdr:row>42</xdr:row>
      <xdr:rowOff>51466</xdr:rowOff>
    </xdr:from>
    <xdr:ext cx="4149437" cy="264560"/>
    <xdr:sp macro="" textlink="">
      <xdr:nvSpPr>
        <xdr:cNvPr id="57" name="TextBox 56"/>
        <xdr:cNvSpPr txBox="1"/>
      </xdr:nvSpPr>
      <xdr:spPr>
        <a:xfrm>
          <a:off x="266699" y="8052466"/>
          <a:ext cx="414943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Biggest challenges to success:</a:t>
          </a:r>
        </a:p>
      </xdr:txBody>
    </xdr:sp>
    <xdr:clientData/>
  </xdr:oneCellAnchor>
  <xdr:oneCellAnchor>
    <xdr:from>
      <xdr:col>0</xdr:col>
      <xdr:colOff>266699</xdr:colOff>
      <xdr:row>44</xdr:row>
      <xdr:rowOff>0</xdr:rowOff>
    </xdr:from>
    <xdr:ext cx="4185804" cy="852048"/>
    <xdr:sp macro="" textlink="">
      <xdr:nvSpPr>
        <xdr:cNvPr id="58" name="TextBox 57"/>
        <xdr:cNvSpPr txBox="1"/>
      </xdr:nvSpPr>
      <xdr:spPr>
        <a:xfrm>
          <a:off x="266699" y="8382000"/>
          <a:ext cx="4185804" cy="8520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181840</xdr:colOff>
      <xdr:row>42</xdr:row>
      <xdr:rowOff>51466</xdr:rowOff>
    </xdr:from>
    <xdr:ext cx="4173684" cy="436786"/>
    <xdr:sp macro="" textlink="">
      <xdr:nvSpPr>
        <xdr:cNvPr id="59" name="TextBox 58"/>
        <xdr:cNvSpPr txBox="1"/>
      </xdr:nvSpPr>
      <xdr:spPr>
        <a:xfrm>
          <a:off x="5030931" y="8052466"/>
          <a:ext cx="4173684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I will overcome or evaluate these challenges / business mapping process :</a:t>
          </a:r>
        </a:p>
      </xdr:txBody>
    </xdr:sp>
    <xdr:clientData/>
  </xdr:oneCellAnchor>
  <xdr:oneCellAnchor>
    <xdr:from>
      <xdr:col>8</xdr:col>
      <xdr:colOff>181839</xdr:colOff>
      <xdr:row>44</xdr:row>
      <xdr:rowOff>164516</xdr:rowOff>
    </xdr:from>
    <xdr:ext cx="4185804" cy="687532"/>
    <xdr:sp macro="" textlink="">
      <xdr:nvSpPr>
        <xdr:cNvPr id="60" name="TextBox 59"/>
        <xdr:cNvSpPr txBox="1"/>
      </xdr:nvSpPr>
      <xdr:spPr>
        <a:xfrm>
          <a:off x="5030930" y="8546516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266699</xdr:colOff>
      <xdr:row>49</xdr:row>
      <xdr:rowOff>137937</xdr:rowOff>
    </xdr:from>
    <xdr:ext cx="4210051" cy="264560"/>
    <xdr:sp macro="" textlink="">
      <xdr:nvSpPr>
        <xdr:cNvPr id="61" name="TextBox 60"/>
        <xdr:cNvSpPr txBox="1"/>
      </xdr:nvSpPr>
      <xdr:spPr>
        <a:xfrm>
          <a:off x="266699" y="9472437"/>
          <a:ext cx="4210051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success will look like:</a:t>
          </a:r>
        </a:p>
      </xdr:txBody>
    </xdr:sp>
    <xdr:clientData/>
  </xdr:oneCellAnchor>
  <xdr:oneCellAnchor>
    <xdr:from>
      <xdr:col>0</xdr:col>
      <xdr:colOff>266699</xdr:colOff>
      <xdr:row>51</xdr:row>
      <xdr:rowOff>138537</xdr:rowOff>
    </xdr:from>
    <xdr:ext cx="8944840" cy="2883485"/>
    <xdr:sp macro="" textlink="">
      <xdr:nvSpPr>
        <xdr:cNvPr id="62" name="TextBox 61"/>
        <xdr:cNvSpPr txBox="1"/>
      </xdr:nvSpPr>
      <xdr:spPr>
        <a:xfrm>
          <a:off x="266699" y="9854037"/>
          <a:ext cx="8944840" cy="288348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131618</xdr:colOff>
      <xdr:row>2</xdr:row>
      <xdr:rowOff>125555</xdr:rowOff>
    </xdr:from>
    <xdr:to>
      <xdr:col>4</xdr:col>
      <xdr:colOff>63870</xdr:colOff>
      <xdr:row>5</xdr:row>
      <xdr:rowOff>147359</xdr:rowOff>
    </xdr:to>
    <xdr:sp macro="" textlink="">
      <xdr:nvSpPr>
        <xdr:cNvPr id="2" name="Rectangle 1"/>
        <xdr:cNvSpPr/>
      </xdr:nvSpPr>
      <xdr:spPr>
        <a:xfrm>
          <a:off x="2192482" y="506555"/>
          <a:ext cx="3136115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startup expenses: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1205" cy="349547"/>
        </a:xfrm>
        <a:prstGeom prst="rect">
          <a:avLst/>
        </a:prstGeom>
      </xdr:spPr>
    </xdr:pic>
    <xdr:clientData/>
  </xdr:twoCellAnchor>
  <xdr:twoCellAnchor>
    <xdr:from>
      <xdr:col>0</xdr:col>
      <xdr:colOff>400053</xdr:colOff>
      <xdr:row>0</xdr:row>
      <xdr:rowOff>174916</xdr:rowOff>
    </xdr:from>
    <xdr:to>
      <xdr:col>7</xdr:col>
      <xdr:colOff>5201</xdr:colOff>
      <xdr:row>2</xdr:row>
      <xdr:rowOff>173181</xdr:rowOff>
    </xdr:to>
    <xdr:grpSp>
      <xdr:nvGrpSpPr>
        <xdr:cNvPr id="7" name="Group 6"/>
        <xdr:cNvGrpSpPr/>
      </xdr:nvGrpSpPr>
      <xdr:grpSpPr>
        <a:xfrm>
          <a:off x="400053" y="174916"/>
          <a:ext cx="9216739" cy="379265"/>
          <a:chOff x="140278" y="140280"/>
          <a:chExt cx="9216739" cy="316922"/>
        </a:xfrm>
      </xdr:grpSpPr>
      <xdr:sp macro="" textlink="">
        <xdr:nvSpPr>
          <xdr:cNvPr id="8" name="Rounded Rectangle 7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3" name="Rounded Rectangle 12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4" name="Rounded Rectangle 13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5" name="Rounded Rectangle 14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131618</xdr:colOff>
      <xdr:row>2</xdr:row>
      <xdr:rowOff>125555</xdr:rowOff>
    </xdr:from>
    <xdr:to>
      <xdr:col>3</xdr:col>
      <xdr:colOff>744712</xdr:colOff>
      <xdr:row>5</xdr:row>
      <xdr:rowOff>147359</xdr:rowOff>
    </xdr:to>
    <xdr:sp macro="" textlink="">
      <xdr:nvSpPr>
        <xdr:cNvPr id="2" name="Rectangle 1"/>
        <xdr:cNvSpPr/>
      </xdr:nvSpPr>
      <xdr:spPr>
        <a:xfrm>
          <a:off x="2192482" y="506555"/>
          <a:ext cx="261334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startup assets: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4669" cy="349547"/>
        </a:xfrm>
        <a:prstGeom prst="rect">
          <a:avLst/>
        </a:prstGeom>
      </xdr:spPr>
    </xdr:pic>
    <xdr:clientData/>
  </xdr:twoCellAnchor>
  <xdr:twoCellAnchor>
    <xdr:from>
      <xdr:col>0</xdr:col>
      <xdr:colOff>382737</xdr:colOff>
      <xdr:row>0</xdr:row>
      <xdr:rowOff>174918</xdr:rowOff>
    </xdr:from>
    <xdr:to>
      <xdr:col>11</xdr:col>
      <xdr:colOff>91794</xdr:colOff>
      <xdr:row>2</xdr:row>
      <xdr:rowOff>155864</xdr:rowOff>
    </xdr:to>
    <xdr:grpSp>
      <xdr:nvGrpSpPr>
        <xdr:cNvPr id="4" name="Group 3"/>
        <xdr:cNvGrpSpPr/>
      </xdr:nvGrpSpPr>
      <xdr:grpSpPr>
        <a:xfrm>
          <a:off x="382737" y="174918"/>
          <a:ext cx="9216739" cy="361946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1447801</xdr:colOff>
      <xdr:row>2</xdr:row>
      <xdr:rowOff>99578</xdr:rowOff>
    </xdr:from>
    <xdr:to>
      <xdr:col>4</xdr:col>
      <xdr:colOff>111914</xdr:colOff>
      <xdr:row>5</xdr:row>
      <xdr:rowOff>121382</xdr:rowOff>
    </xdr:to>
    <xdr:sp macro="" textlink="">
      <xdr:nvSpPr>
        <xdr:cNvPr id="2" name="Rectangle 1"/>
        <xdr:cNvSpPr/>
      </xdr:nvSpPr>
      <xdr:spPr>
        <a:xfrm>
          <a:off x="2053937" y="480578"/>
          <a:ext cx="332270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monthly expenses: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4669" cy="349547"/>
        </a:xfrm>
        <a:prstGeom prst="rect">
          <a:avLst/>
        </a:prstGeom>
      </xdr:spPr>
    </xdr:pic>
    <xdr:clientData/>
  </xdr:twoCellAnchor>
  <xdr:twoCellAnchor>
    <xdr:from>
      <xdr:col>0</xdr:col>
      <xdr:colOff>391396</xdr:colOff>
      <xdr:row>0</xdr:row>
      <xdr:rowOff>148940</xdr:rowOff>
    </xdr:from>
    <xdr:to>
      <xdr:col>9</xdr:col>
      <xdr:colOff>31179</xdr:colOff>
      <xdr:row>2</xdr:row>
      <xdr:rowOff>129885</xdr:rowOff>
    </xdr:to>
    <xdr:grpSp>
      <xdr:nvGrpSpPr>
        <xdr:cNvPr id="4" name="Group 3"/>
        <xdr:cNvGrpSpPr/>
      </xdr:nvGrpSpPr>
      <xdr:grpSpPr>
        <a:xfrm>
          <a:off x="391396" y="148940"/>
          <a:ext cx="9606397" cy="361945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88324</xdr:colOff>
      <xdr:row>2</xdr:row>
      <xdr:rowOff>125554</xdr:rowOff>
    </xdr:from>
    <xdr:to>
      <xdr:col>3</xdr:col>
      <xdr:colOff>956552</xdr:colOff>
      <xdr:row>5</xdr:row>
      <xdr:rowOff>147358</xdr:rowOff>
    </xdr:to>
    <xdr:sp macro="" textlink="">
      <xdr:nvSpPr>
        <xdr:cNvPr id="2" name="Rectangle 1"/>
        <xdr:cNvSpPr/>
      </xdr:nvSpPr>
      <xdr:spPr>
        <a:xfrm>
          <a:off x="2807279" y="506554"/>
          <a:ext cx="286847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finance options:</a:t>
          </a:r>
        </a:p>
      </xdr:txBody>
    </xdr:sp>
    <xdr:clientData/>
  </xdr:twoCellAnchor>
  <xdr:twoCellAnchor editAs="oneCell">
    <xdr:from>
      <xdr:col>1</xdr:col>
      <xdr:colOff>0</xdr:colOff>
      <xdr:row>3</xdr:row>
      <xdr:rowOff>56282</xdr:rowOff>
    </xdr:from>
    <xdr:to>
      <xdr:col>1</xdr:col>
      <xdr:colOff>1671205</xdr:colOff>
      <xdr:row>5</xdr:row>
      <xdr:rowOff>24829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6" y="627782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71010</xdr:colOff>
      <xdr:row>0</xdr:row>
      <xdr:rowOff>140281</xdr:rowOff>
    </xdr:from>
    <xdr:to>
      <xdr:col>8</xdr:col>
      <xdr:colOff>1200156</xdr:colOff>
      <xdr:row>2</xdr:row>
      <xdr:rowOff>138545</xdr:rowOff>
    </xdr:to>
    <xdr:grpSp>
      <xdr:nvGrpSpPr>
        <xdr:cNvPr id="4" name="Group 3"/>
        <xdr:cNvGrpSpPr/>
      </xdr:nvGrpSpPr>
      <xdr:grpSpPr>
        <a:xfrm>
          <a:off x="677146" y="140281"/>
          <a:ext cx="9424555" cy="379264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97849</xdr:colOff>
      <xdr:row>2</xdr:row>
      <xdr:rowOff>99577</xdr:rowOff>
    </xdr:from>
    <xdr:to>
      <xdr:col>7</xdr:col>
      <xdr:colOff>104275</xdr:colOff>
      <xdr:row>5</xdr:row>
      <xdr:rowOff>121381</xdr:rowOff>
    </xdr:to>
    <xdr:sp macro="" textlink="">
      <xdr:nvSpPr>
        <xdr:cNvPr id="2" name="Rectangle 1"/>
        <xdr:cNvSpPr/>
      </xdr:nvSpPr>
      <xdr:spPr>
        <a:xfrm>
          <a:off x="2816804" y="480577"/>
          <a:ext cx="3634585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revenue projections:</a:t>
          </a:r>
        </a:p>
      </xdr:txBody>
    </xdr:sp>
    <xdr:clientData/>
  </xdr:twoCellAnchor>
  <xdr:twoCellAnchor editAs="oneCell">
    <xdr:from>
      <xdr:col>1</xdr:col>
      <xdr:colOff>112567</xdr:colOff>
      <xdr:row>3</xdr:row>
      <xdr:rowOff>99576</xdr:rowOff>
    </xdr:from>
    <xdr:to>
      <xdr:col>1</xdr:col>
      <xdr:colOff>1783772</xdr:colOff>
      <xdr:row>5</xdr:row>
      <xdr:rowOff>68123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703" y="671076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36374</xdr:colOff>
      <xdr:row>0</xdr:row>
      <xdr:rowOff>114302</xdr:rowOff>
    </xdr:from>
    <xdr:to>
      <xdr:col>13</xdr:col>
      <xdr:colOff>490110</xdr:colOff>
      <xdr:row>2</xdr:row>
      <xdr:rowOff>112567</xdr:rowOff>
    </xdr:to>
    <xdr:grpSp>
      <xdr:nvGrpSpPr>
        <xdr:cNvPr id="4" name="Group 3"/>
        <xdr:cNvGrpSpPr/>
      </xdr:nvGrpSpPr>
      <xdr:grpSpPr>
        <a:xfrm>
          <a:off x="642510" y="114302"/>
          <a:ext cx="10602191" cy="379265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0</xdr:col>
      <xdr:colOff>60614</xdr:colOff>
      <xdr:row>18</xdr:row>
      <xdr:rowOff>60613</xdr:rowOff>
    </xdr:from>
    <xdr:to>
      <xdr:col>0</xdr:col>
      <xdr:colOff>545246</xdr:colOff>
      <xdr:row>22</xdr:row>
      <xdr:rowOff>121158</xdr:rowOff>
    </xdr:to>
    <xdr:sp macro="" textlink="">
      <xdr:nvSpPr>
        <xdr:cNvPr id="14" name="Down Arrow 13"/>
        <xdr:cNvSpPr/>
      </xdr:nvSpPr>
      <xdr:spPr>
        <a:xfrm>
          <a:off x="60614" y="4312227"/>
          <a:ext cx="484632" cy="978408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YR 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97849</xdr:colOff>
      <xdr:row>2</xdr:row>
      <xdr:rowOff>99577</xdr:rowOff>
    </xdr:from>
    <xdr:to>
      <xdr:col>9</xdr:col>
      <xdr:colOff>423933</xdr:colOff>
      <xdr:row>5</xdr:row>
      <xdr:rowOff>121381</xdr:rowOff>
    </xdr:to>
    <xdr:sp macro="" textlink="">
      <xdr:nvSpPr>
        <xdr:cNvPr id="2" name="Rectangle 1"/>
        <xdr:cNvSpPr/>
      </xdr:nvSpPr>
      <xdr:spPr>
        <a:xfrm>
          <a:off x="2816804" y="480577"/>
          <a:ext cx="563410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profit &amp; loss | income statement</a:t>
          </a:r>
        </a:p>
      </xdr:txBody>
    </xdr:sp>
    <xdr:clientData/>
  </xdr:twoCellAnchor>
  <xdr:twoCellAnchor editAs="oneCell">
    <xdr:from>
      <xdr:col>1</xdr:col>
      <xdr:colOff>112567</xdr:colOff>
      <xdr:row>3</xdr:row>
      <xdr:rowOff>99576</xdr:rowOff>
    </xdr:from>
    <xdr:to>
      <xdr:col>1</xdr:col>
      <xdr:colOff>1783772</xdr:colOff>
      <xdr:row>5</xdr:row>
      <xdr:rowOff>68123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67" y="671076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36374</xdr:colOff>
      <xdr:row>0</xdr:row>
      <xdr:rowOff>114302</xdr:rowOff>
    </xdr:from>
    <xdr:to>
      <xdr:col>13</xdr:col>
      <xdr:colOff>490110</xdr:colOff>
      <xdr:row>2</xdr:row>
      <xdr:rowOff>142875</xdr:rowOff>
    </xdr:to>
    <xdr:grpSp>
      <xdr:nvGrpSpPr>
        <xdr:cNvPr id="4" name="Group 3"/>
        <xdr:cNvGrpSpPr/>
      </xdr:nvGrpSpPr>
      <xdr:grpSpPr>
        <a:xfrm>
          <a:off x="645974" y="114302"/>
          <a:ext cx="11112211" cy="409573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0</xdr:col>
      <xdr:colOff>77933</xdr:colOff>
      <xdr:row>37</xdr:row>
      <xdr:rowOff>34636</xdr:rowOff>
    </xdr:from>
    <xdr:to>
      <xdr:col>0</xdr:col>
      <xdr:colOff>562565</xdr:colOff>
      <xdr:row>42</xdr:row>
      <xdr:rowOff>77862</xdr:rowOff>
    </xdr:to>
    <xdr:sp macro="" textlink="">
      <xdr:nvSpPr>
        <xdr:cNvPr id="13" name="Down Arrow 12"/>
        <xdr:cNvSpPr/>
      </xdr:nvSpPr>
      <xdr:spPr>
        <a:xfrm>
          <a:off x="77933" y="7239000"/>
          <a:ext cx="484632" cy="1047680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YR 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88324</xdr:colOff>
      <xdr:row>2</xdr:row>
      <xdr:rowOff>125554</xdr:rowOff>
    </xdr:from>
    <xdr:to>
      <xdr:col>4</xdr:col>
      <xdr:colOff>234737</xdr:colOff>
      <xdr:row>5</xdr:row>
      <xdr:rowOff>147358</xdr:rowOff>
    </xdr:to>
    <xdr:sp macro="" textlink="">
      <xdr:nvSpPr>
        <xdr:cNvPr id="2" name="Rectangle 1"/>
        <xdr:cNvSpPr/>
      </xdr:nvSpPr>
      <xdr:spPr>
        <a:xfrm>
          <a:off x="2807279" y="506554"/>
          <a:ext cx="335027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financial summary:</a:t>
          </a:r>
        </a:p>
      </xdr:txBody>
    </xdr:sp>
    <xdr:clientData/>
  </xdr:twoCellAnchor>
  <xdr:twoCellAnchor editAs="oneCell">
    <xdr:from>
      <xdr:col>1</xdr:col>
      <xdr:colOff>0</xdr:colOff>
      <xdr:row>3</xdr:row>
      <xdr:rowOff>56282</xdr:rowOff>
    </xdr:from>
    <xdr:to>
      <xdr:col>1</xdr:col>
      <xdr:colOff>1671205</xdr:colOff>
      <xdr:row>5</xdr:row>
      <xdr:rowOff>24829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27782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71010</xdr:colOff>
      <xdr:row>0</xdr:row>
      <xdr:rowOff>140281</xdr:rowOff>
    </xdr:from>
    <xdr:to>
      <xdr:col>8</xdr:col>
      <xdr:colOff>1200156</xdr:colOff>
      <xdr:row>2</xdr:row>
      <xdr:rowOff>138545</xdr:rowOff>
    </xdr:to>
    <xdr:grpSp>
      <xdr:nvGrpSpPr>
        <xdr:cNvPr id="4" name="Group 3"/>
        <xdr:cNvGrpSpPr/>
      </xdr:nvGrpSpPr>
      <xdr:grpSpPr>
        <a:xfrm>
          <a:off x="677146" y="140281"/>
          <a:ext cx="9424555" cy="379264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0" zoomScaleNormal="110" workbookViewId="0"/>
  </sheetViews>
  <sheetFormatPr defaultRowHeight="15"/>
  <cols>
    <col min="1" max="16384" width="9.140625" style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10" zoomScaleNormal="110" workbookViewId="0"/>
  </sheetViews>
  <sheetFormatPr defaultRowHeight="15"/>
  <cols>
    <col min="1" max="16384" width="9.140625" style="1"/>
  </cols>
  <sheetData/>
  <pageMargins left="0.25" right="0.25" top="0.75" bottom="0.75" header="0.3" footer="0.3"/>
  <pageSetup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4"/>
  <sheetViews>
    <sheetView topLeftCell="A5" zoomScale="110" zoomScaleNormal="110" workbookViewId="0">
      <selection activeCell="H12" sqref="H12"/>
    </sheetView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6" width="9.140625" style="1"/>
    <col min="7" max="7" width="47" style="1" bestFit="1" customWidth="1"/>
    <col min="8" max="8" width="11.28515625" style="1" customWidth="1"/>
    <col min="9" max="16384" width="9.140625" style="1"/>
  </cols>
  <sheetData>
    <row r="7" spans="2:9" ht="18.75">
      <c r="B7" s="10" t="s">
        <v>0</v>
      </c>
      <c r="C7" s="9"/>
      <c r="D7" s="8"/>
    </row>
    <row r="8" spans="2:9">
      <c r="B8" s="9" t="s">
        <v>58</v>
      </c>
      <c r="C8" s="8"/>
      <c r="D8" s="11"/>
    </row>
    <row r="9" spans="2:9">
      <c r="B9" s="8"/>
      <c r="C9" s="8" t="s">
        <v>59</v>
      </c>
      <c r="D9" s="32">
        <f>H15</f>
        <v>0</v>
      </c>
      <c r="F9" s="3"/>
      <c r="G9" s="15" t="s">
        <v>62</v>
      </c>
      <c r="H9" s="3"/>
      <c r="I9" s="3"/>
    </row>
    <row r="10" spans="2:9">
      <c r="B10" s="9" t="s">
        <v>61</v>
      </c>
      <c r="C10" s="8" t="s">
        <v>68</v>
      </c>
      <c r="D10" s="42">
        <v>1050</v>
      </c>
      <c r="F10" s="3"/>
      <c r="G10" s="17" t="s">
        <v>63</v>
      </c>
      <c r="H10" s="3"/>
      <c r="I10" s="3"/>
    </row>
    <row r="11" spans="2:9">
      <c r="B11" s="9" t="s">
        <v>1</v>
      </c>
      <c r="C11" s="8" t="s">
        <v>2</v>
      </c>
      <c r="D11" s="42">
        <v>500</v>
      </c>
      <c r="F11" s="3"/>
      <c r="G11" s="3"/>
      <c r="H11" s="3"/>
      <c r="I11" s="3"/>
    </row>
    <row r="12" spans="2:9">
      <c r="B12" s="8"/>
      <c r="C12" s="8" t="s">
        <v>3</v>
      </c>
      <c r="D12" s="42">
        <v>500</v>
      </c>
      <c r="F12" s="3"/>
      <c r="G12" s="3" t="s">
        <v>60</v>
      </c>
      <c r="H12" s="30">
        <v>0</v>
      </c>
      <c r="I12" s="3"/>
    </row>
    <row r="13" spans="2:9">
      <c r="B13" s="8"/>
      <c r="C13" s="8" t="s">
        <v>11</v>
      </c>
      <c r="D13" s="42"/>
      <c r="F13" s="3"/>
      <c r="G13" s="3" t="s">
        <v>54</v>
      </c>
      <c r="H13" s="18">
        <v>0</v>
      </c>
      <c r="I13" s="3"/>
    </row>
    <row r="14" spans="2:9">
      <c r="B14" s="8"/>
      <c r="C14" s="8" t="s">
        <v>12</v>
      </c>
      <c r="D14" s="42"/>
      <c r="F14" s="3"/>
      <c r="G14" s="3" t="s">
        <v>55</v>
      </c>
      <c r="H14" s="29">
        <f>H13+H12</f>
        <v>0</v>
      </c>
      <c r="I14" s="3"/>
    </row>
    <row r="15" spans="2:9">
      <c r="B15" s="9" t="s">
        <v>4</v>
      </c>
      <c r="C15" s="8" t="s">
        <v>5</v>
      </c>
      <c r="D15" s="42">
        <v>150</v>
      </c>
      <c r="F15" s="21">
        <v>0.1</v>
      </c>
      <c r="G15" s="15" t="s">
        <v>57</v>
      </c>
      <c r="H15" s="31">
        <f>H14*F15</f>
        <v>0</v>
      </c>
      <c r="I15" s="3"/>
    </row>
    <row r="16" spans="2:9">
      <c r="B16" s="8"/>
      <c r="C16" s="8" t="s">
        <v>6</v>
      </c>
      <c r="D16" s="42">
        <v>300</v>
      </c>
      <c r="F16" s="3"/>
      <c r="G16" s="3" t="s">
        <v>52</v>
      </c>
      <c r="H16" s="29">
        <f>H14-H15</f>
        <v>0</v>
      </c>
      <c r="I16" s="3"/>
    </row>
    <row r="17" spans="2:9">
      <c r="B17" s="8"/>
      <c r="C17" s="8" t="s">
        <v>13</v>
      </c>
      <c r="D17" s="42">
        <v>1000</v>
      </c>
      <c r="F17" s="3"/>
      <c r="G17" s="3" t="s">
        <v>53</v>
      </c>
      <c r="H17" s="21">
        <v>0.06</v>
      </c>
      <c r="I17" s="3"/>
    </row>
    <row r="18" spans="2:9">
      <c r="B18" s="9" t="s">
        <v>51</v>
      </c>
      <c r="C18" s="8" t="s">
        <v>14</v>
      </c>
      <c r="D18" s="42"/>
      <c r="F18" s="3"/>
      <c r="G18" s="3" t="s">
        <v>56</v>
      </c>
      <c r="H18" s="18">
        <v>360</v>
      </c>
      <c r="I18" s="3"/>
    </row>
    <row r="19" spans="2:9">
      <c r="B19" s="9" t="s">
        <v>9</v>
      </c>
      <c r="C19" s="8" t="s">
        <v>10</v>
      </c>
      <c r="D19" s="42"/>
      <c r="F19" s="3"/>
      <c r="G19" s="3"/>
      <c r="H19" s="3"/>
      <c r="I19" s="3"/>
    </row>
    <row r="20" spans="2:9">
      <c r="B20" s="9" t="s">
        <v>8</v>
      </c>
      <c r="C20" s="8" t="s">
        <v>21</v>
      </c>
      <c r="D20" s="42">
        <v>500</v>
      </c>
      <c r="F20" s="3"/>
      <c r="G20" s="87" t="s">
        <v>64</v>
      </c>
      <c r="H20" s="26">
        <f>PMT(H17/12,H18,H16)*-1</f>
        <v>0</v>
      </c>
      <c r="I20" s="3"/>
    </row>
    <row r="21" spans="2:9">
      <c r="B21" s="9" t="s">
        <v>26</v>
      </c>
      <c r="C21" s="8" t="s">
        <v>15</v>
      </c>
      <c r="D21" s="42"/>
      <c r="F21" s="3"/>
      <c r="G21" s="3"/>
      <c r="H21" s="3"/>
      <c r="I21" s="3"/>
    </row>
    <row r="22" spans="2:9">
      <c r="B22" s="9" t="s">
        <v>16</v>
      </c>
      <c r="C22" s="8" t="s">
        <v>17</v>
      </c>
      <c r="D22" s="42">
        <v>500</v>
      </c>
    </row>
    <row r="23" spans="2:9">
      <c r="B23" s="9" t="s">
        <v>50</v>
      </c>
      <c r="C23" s="8" t="s">
        <v>17</v>
      </c>
      <c r="D23" s="42"/>
    </row>
    <row r="24" spans="2:9" ht="18.75">
      <c r="B24" s="10" t="s">
        <v>0</v>
      </c>
      <c r="C24" s="8"/>
      <c r="D24" s="28">
        <f>SUM(D8:D23)</f>
        <v>4500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22"/>
  <sheetViews>
    <sheetView zoomScale="110" zoomScaleNormal="110" workbookViewId="0"/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16384" width="9.140625" style="1"/>
  </cols>
  <sheetData>
    <row r="7" spans="2:4" ht="18.75">
      <c r="B7" s="10" t="s">
        <v>18</v>
      </c>
      <c r="C7" s="8"/>
      <c r="D7" s="8"/>
    </row>
    <row r="8" spans="2:4">
      <c r="B8" s="8" t="s">
        <v>19</v>
      </c>
      <c r="C8" s="8" t="s">
        <v>20</v>
      </c>
      <c r="D8" s="42">
        <v>0</v>
      </c>
    </row>
    <row r="9" spans="2:4">
      <c r="B9" s="8" t="s">
        <v>7</v>
      </c>
      <c r="C9" s="8"/>
      <c r="D9" s="42"/>
    </row>
    <row r="10" spans="2:4">
      <c r="B10" s="8" t="s">
        <v>23</v>
      </c>
      <c r="C10" s="8" t="s">
        <v>127</v>
      </c>
      <c r="D10" s="42">
        <v>2000</v>
      </c>
    </row>
    <row r="11" spans="2:4">
      <c r="B11" s="8" t="s">
        <v>24</v>
      </c>
      <c r="C11" s="8"/>
      <c r="D11" s="42">
        <v>1000</v>
      </c>
    </row>
    <row r="12" spans="2:4">
      <c r="B12" s="8" t="s">
        <v>25</v>
      </c>
      <c r="C12" s="7"/>
      <c r="D12" s="42">
        <v>1000</v>
      </c>
    </row>
    <row r="13" spans="2:4">
      <c r="B13" s="8" t="s">
        <v>27</v>
      </c>
      <c r="C13" s="7"/>
      <c r="D13" s="42"/>
    </row>
    <row r="14" spans="2:4">
      <c r="B14" s="8" t="s">
        <v>28</v>
      </c>
      <c r="C14" s="7"/>
      <c r="D14" s="42"/>
    </row>
    <row r="15" spans="2:4">
      <c r="B15" s="8" t="s">
        <v>22</v>
      </c>
      <c r="C15" s="7"/>
      <c r="D15" s="42"/>
    </row>
    <row r="16" spans="2:4">
      <c r="B16" s="8" t="s">
        <v>22</v>
      </c>
      <c r="C16" s="8"/>
      <c r="D16" s="42"/>
    </row>
    <row r="17" spans="2:4">
      <c r="B17" s="8" t="s">
        <v>22</v>
      </c>
      <c r="C17" s="8"/>
      <c r="D17" s="42"/>
    </row>
    <row r="18" spans="2:4">
      <c r="B18" s="8" t="s">
        <v>22</v>
      </c>
      <c r="C18" s="8"/>
      <c r="D18" s="42"/>
    </row>
    <row r="19" spans="2:4">
      <c r="B19" s="8" t="s">
        <v>22</v>
      </c>
      <c r="C19" s="8"/>
      <c r="D19" s="42"/>
    </row>
    <row r="20" spans="2:4">
      <c r="B20" s="8" t="s">
        <v>22</v>
      </c>
      <c r="C20" s="8"/>
      <c r="D20" s="42"/>
    </row>
    <row r="21" spans="2:4" ht="18.75">
      <c r="B21" s="10" t="s">
        <v>18</v>
      </c>
      <c r="C21" s="8"/>
      <c r="D21" s="28">
        <f>SUM(D8:D20)</f>
        <v>4000</v>
      </c>
    </row>
    <row r="22" spans="2:4">
      <c r="B22" s="8"/>
      <c r="C22" s="8"/>
      <c r="D22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5"/>
  <sheetViews>
    <sheetView zoomScale="110" zoomScaleNormal="110" workbookViewId="0">
      <selection activeCell="H11" sqref="H11"/>
    </sheetView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6" width="9.140625" style="1"/>
    <col min="7" max="7" width="20.42578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29</v>
      </c>
      <c r="C7" s="8"/>
      <c r="D7" s="8"/>
      <c r="G7" s="12" t="s">
        <v>31</v>
      </c>
      <c r="H7" s="3"/>
      <c r="I7" s="3"/>
      <c r="J7" s="3"/>
      <c r="K7" s="3"/>
    </row>
    <row r="8" spans="2:11">
      <c r="B8" s="8" t="s">
        <v>47</v>
      </c>
      <c r="C8" s="8"/>
      <c r="D8" s="42">
        <v>400</v>
      </c>
      <c r="G8" s="3" t="s">
        <v>32</v>
      </c>
      <c r="H8" s="6" t="s">
        <v>36</v>
      </c>
      <c r="I8" s="3" t="s">
        <v>37</v>
      </c>
      <c r="J8" s="3" t="s">
        <v>38</v>
      </c>
      <c r="K8" s="3" t="s">
        <v>39</v>
      </c>
    </row>
    <row r="9" spans="2:11">
      <c r="B9" s="8" t="s">
        <v>76</v>
      </c>
      <c r="C9" s="8"/>
      <c r="D9" s="42">
        <v>250</v>
      </c>
      <c r="G9" s="3" t="s">
        <v>129</v>
      </c>
      <c r="H9" s="19">
        <v>12</v>
      </c>
      <c r="I9" s="18">
        <v>20</v>
      </c>
      <c r="J9" s="14">
        <f>K9/12</f>
        <v>1040</v>
      </c>
      <c r="K9" s="14">
        <f>I9*H9*52</f>
        <v>12480</v>
      </c>
    </row>
    <row r="10" spans="2:11">
      <c r="B10" s="8" t="s">
        <v>49</v>
      </c>
      <c r="C10" s="8"/>
      <c r="D10" s="42">
        <v>150</v>
      </c>
      <c r="G10" s="3" t="s">
        <v>133</v>
      </c>
      <c r="H10" s="20">
        <v>20</v>
      </c>
      <c r="I10" s="18">
        <v>20</v>
      </c>
      <c r="J10" s="14">
        <f>K10/12</f>
        <v>1733.3333333333333</v>
      </c>
      <c r="K10" s="14">
        <f>I10*H10*52</f>
        <v>20800</v>
      </c>
    </row>
    <row r="11" spans="2:11">
      <c r="B11" s="8" t="s">
        <v>67</v>
      </c>
      <c r="C11" s="8"/>
      <c r="D11" s="42">
        <v>0</v>
      </c>
      <c r="G11" s="3" t="s">
        <v>34</v>
      </c>
      <c r="H11" s="20">
        <v>0</v>
      </c>
      <c r="I11" s="18">
        <v>0</v>
      </c>
      <c r="J11" s="14">
        <f>K11/12</f>
        <v>0</v>
      </c>
      <c r="K11" s="14">
        <f>I11*H11*52</f>
        <v>0</v>
      </c>
    </row>
    <row r="12" spans="2:11">
      <c r="B12" s="8" t="s">
        <v>66</v>
      </c>
      <c r="C12" s="7"/>
      <c r="D12" s="27">
        <f>J21</f>
        <v>3189.333333333333</v>
      </c>
      <c r="G12" s="3" t="s">
        <v>33</v>
      </c>
      <c r="H12" s="20">
        <v>0</v>
      </c>
      <c r="I12" s="18">
        <v>0</v>
      </c>
      <c r="J12" s="14">
        <f>K12/12</f>
        <v>0</v>
      </c>
      <c r="K12" s="14">
        <f>I12*H12*52</f>
        <v>0</v>
      </c>
    </row>
    <row r="13" spans="2:11">
      <c r="B13" s="8" t="s">
        <v>65</v>
      </c>
      <c r="C13" s="7"/>
      <c r="D13" s="27">
        <v>950</v>
      </c>
      <c r="G13" s="3" t="s">
        <v>35</v>
      </c>
      <c r="H13" s="20">
        <v>0</v>
      </c>
      <c r="I13" s="18">
        <v>0</v>
      </c>
      <c r="J13" s="14">
        <f>K13/12</f>
        <v>0</v>
      </c>
      <c r="K13" s="14">
        <f>I13*H13*52</f>
        <v>0</v>
      </c>
    </row>
    <row r="14" spans="2:11">
      <c r="B14" s="8" t="s">
        <v>30</v>
      </c>
      <c r="C14" s="7"/>
      <c r="D14" s="42">
        <v>300</v>
      </c>
      <c r="G14" s="15" t="s">
        <v>41</v>
      </c>
      <c r="H14" s="16">
        <f>SUM(H9:H13)</f>
        <v>32</v>
      </c>
      <c r="I14" s="23">
        <f t="shared" ref="I14:K14" si="0">SUM(I9:I13)</f>
        <v>40</v>
      </c>
      <c r="J14" s="16">
        <f t="shared" si="0"/>
        <v>2773.333333333333</v>
      </c>
      <c r="K14" s="16">
        <f t="shared" si="0"/>
        <v>33280</v>
      </c>
    </row>
    <row r="15" spans="2:11">
      <c r="B15" s="4" t="s">
        <v>46</v>
      </c>
      <c r="C15" s="7"/>
      <c r="D15" s="42">
        <v>300</v>
      </c>
      <c r="G15" s="3"/>
      <c r="H15" s="3"/>
      <c r="I15" s="3"/>
      <c r="J15" s="3"/>
      <c r="K15" s="3"/>
    </row>
    <row r="16" spans="2:11">
      <c r="B16" s="4" t="s">
        <v>48</v>
      </c>
      <c r="C16" s="8"/>
      <c r="D16" s="42">
        <v>150</v>
      </c>
      <c r="G16" s="15" t="s">
        <v>44</v>
      </c>
      <c r="H16" s="3"/>
      <c r="I16" s="3"/>
      <c r="J16" s="24">
        <f>K16/12</f>
        <v>0</v>
      </c>
      <c r="K16" s="25">
        <v>0</v>
      </c>
    </row>
    <row r="17" spans="2:11">
      <c r="B17" s="4" t="s">
        <v>128</v>
      </c>
      <c r="C17" s="8"/>
      <c r="D17" s="42">
        <v>0</v>
      </c>
      <c r="G17" s="3"/>
      <c r="H17" s="3"/>
      <c r="I17" s="3"/>
      <c r="J17" s="3"/>
      <c r="K17" s="3"/>
    </row>
    <row r="18" spans="2:11">
      <c r="B18" s="4" t="s">
        <v>75</v>
      </c>
      <c r="C18" s="8"/>
      <c r="D18" s="42">
        <v>0</v>
      </c>
      <c r="G18" s="15" t="s">
        <v>42</v>
      </c>
      <c r="H18" s="3"/>
      <c r="I18" s="3"/>
      <c r="J18" s="3"/>
      <c r="K18" s="3"/>
    </row>
    <row r="19" spans="2:11">
      <c r="B19" s="4" t="s">
        <v>16</v>
      </c>
      <c r="C19" s="8"/>
      <c r="D19" s="42">
        <v>400</v>
      </c>
      <c r="G19" s="3" t="s">
        <v>43</v>
      </c>
      <c r="H19" s="21">
        <v>0.15</v>
      </c>
      <c r="I19" s="3"/>
      <c r="J19" s="26">
        <f>K19/12</f>
        <v>416</v>
      </c>
      <c r="K19" s="16">
        <f>$H$19*(K14+K16)</f>
        <v>4992</v>
      </c>
    </row>
    <row r="20" spans="2:11">
      <c r="B20" s="4" t="s">
        <v>77</v>
      </c>
      <c r="C20" s="8"/>
      <c r="D20" s="42">
        <v>0</v>
      </c>
      <c r="G20" s="3"/>
      <c r="H20" s="3"/>
      <c r="I20" s="3"/>
      <c r="J20" s="3"/>
      <c r="K20" s="3"/>
    </row>
    <row r="21" spans="2:11">
      <c r="B21" s="4" t="s">
        <v>78</v>
      </c>
      <c r="C21" s="8"/>
      <c r="D21" s="42">
        <v>0</v>
      </c>
      <c r="G21" s="76" t="s">
        <v>45</v>
      </c>
      <c r="H21" s="3"/>
      <c r="I21" s="3"/>
      <c r="J21" s="26">
        <f>J19+J16+J14</f>
        <v>3189.333333333333</v>
      </c>
      <c r="K21" s="16">
        <f>K19+K16+K14</f>
        <v>38272</v>
      </c>
    </row>
    <row r="22" spans="2:11">
      <c r="B22" s="4" t="s">
        <v>50</v>
      </c>
      <c r="C22" s="8"/>
      <c r="D22" s="42">
        <v>0</v>
      </c>
      <c r="G22" s="3"/>
      <c r="H22" s="3"/>
      <c r="I22" s="3"/>
      <c r="J22" s="3"/>
      <c r="K22" s="3"/>
    </row>
    <row r="23" spans="2:11">
      <c r="B23" s="4" t="s">
        <v>50</v>
      </c>
      <c r="C23" s="8"/>
      <c r="D23" s="42">
        <v>0</v>
      </c>
    </row>
    <row r="24" spans="2:11">
      <c r="B24" s="4" t="s">
        <v>50</v>
      </c>
      <c r="C24" s="8"/>
      <c r="D24" s="42">
        <v>0</v>
      </c>
    </row>
    <row r="25" spans="2:11" ht="18.75">
      <c r="B25" s="10" t="s">
        <v>71</v>
      </c>
      <c r="C25" s="8"/>
      <c r="D25" s="28">
        <f>SUM(D8:D24)</f>
        <v>6089.333333333333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2"/>
  <sheetViews>
    <sheetView zoomScale="110" zoomScaleNormal="110" workbookViewId="0">
      <selection activeCell="C20" sqref="C20"/>
    </sheetView>
  </sheetViews>
  <sheetFormatPr defaultRowHeight="15"/>
  <cols>
    <col min="1" max="1" width="9.140625" style="1"/>
    <col min="2" max="2" width="31.7109375" style="1" customWidth="1"/>
    <col min="3" max="3" width="30" style="1" bestFit="1" customWidth="1"/>
    <col min="4" max="4" width="18" style="1" customWidth="1"/>
    <col min="5" max="6" width="9.140625" style="1"/>
    <col min="7" max="7" width="14.5703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0</v>
      </c>
      <c r="C7" s="33" t="s">
        <v>69</v>
      </c>
      <c r="D7" s="32">
        <f>expenses!D24</f>
        <v>4500</v>
      </c>
      <c r="G7" s="43"/>
    </row>
    <row r="8" spans="2:11" ht="18.75">
      <c r="B8" s="10" t="s">
        <v>70</v>
      </c>
      <c r="C8" s="33" t="s">
        <v>69</v>
      </c>
      <c r="D8" s="32">
        <f>assets!D21</f>
        <v>4000</v>
      </c>
      <c r="H8" s="5"/>
    </row>
    <row r="9" spans="2:11" ht="18.75">
      <c r="B9" s="10" t="s">
        <v>73</v>
      </c>
      <c r="C9" s="18">
        <v>3</v>
      </c>
      <c r="D9" s="32">
        <f>'mo expenses'!D25*'fina options'!C9</f>
        <v>18268</v>
      </c>
      <c r="H9" s="44"/>
      <c r="J9" s="45"/>
      <c r="K9" s="45"/>
    </row>
    <row r="10" spans="2:11">
      <c r="B10" s="8" t="s">
        <v>74</v>
      </c>
      <c r="C10" s="3"/>
      <c r="D10" s="6"/>
      <c r="H10" s="45"/>
      <c r="J10" s="45"/>
      <c r="K10" s="45"/>
    </row>
    <row r="11" spans="2:11">
      <c r="B11" s="8"/>
      <c r="C11" s="8"/>
      <c r="D11" s="7"/>
      <c r="H11" s="45"/>
      <c r="J11" s="45"/>
      <c r="K11" s="45"/>
    </row>
    <row r="12" spans="2:11" ht="23.25">
      <c r="B12" s="36" t="s">
        <v>72</v>
      </c>
      <c r="C12" s="7"/>
      <c r="D12" s="37">
        <f>D9+D8+D7</f>
        <v>26768</v>
      </c>
      <c r="H12" s="45"/>
      <c r="J12" s="45"/>
      <c r="K12" s="45"/>
    </row>
    <row r="13" spans="2:11">
      <c r="B13" s="8"/>
      <c r="C13" s="7"/>
      <c r="D13" s="34"/>
      <c r="H13" s="45"/>
      <c r="J13" s="45"/>
      <c r="K13" s="45"/>
    </row>
    <row r="14" spans="2:11">
      <c r="B14" s="8"/>
      <c r="C14" s="7" t="s">
        <v>85</v>
      </c>
      <c r="D14" s="7" t="s">
        <v>86</v>
      </c>
      <c r="G14" s="2"/>
      <c r="H14" s="46"/>
      <c r="I14" s="47"/>
      <c r="J14" s="46"/>
      <c r="K14" s="46"/>
    </row>
    <row r="15" spans="2:11">
      <c r="B15" s="4" t="s">
        <v>79</v>
      </c>
      <c r="C15" s="39">
        <v>1</v>
      </c>
      <c r="D15" s="34">
        <f>$D$12*C15</f>
        <v>26768</v>
      </c>
    </row>
    <row r="16" spans="2:11">
      <c r="B16" s="4" t="s">
        <v>80</v>
      </c>
      <c r="C16" s="39">
        <v>0</v>
      </c>
      <c r="D16" s="34">
        <f t="shared" ref="D16:D20" si="0">$D$12*C16</f>
        <v>0</v>
      </c>
      <c r="G16" s="2"/>
      <c r="J16" s="48"/>
      <c r="K16" s="48"/>
    </row>
    <row r="17" spans="2:11">
      <c r="B17" s="4" t="s">
        <v>81</v>
      </c>
      <c r="C17" s="39">
        <v>0</v>
      </c>
      <c r="D17" s="34">
        <f t="shared" si="0"/>
        <v>0</v>
      </c>
    </row>
    <row r="18" spans="2:11">
      <c r="B18" s="4"/>
      <c r="C18" s="38"/>
      <c r="D18" s="34">
        <f t="shared" si="0"/>
        <v>0</v>
      </c>
      <c r="G18" s="2"/>
    </row>
    <row r="19" spans="2:11">
      <c r="B19" s="4" t="s">
        <v>82</v>
      </c>
      <c r="C19" s="39">
        <v>0</v>
      </c>
      <c r="D19" s="34">
        <f t="shared" si="0"/>
        <v>0</v>
      </c>
      <c r="H19" s="49"/>
      <c r="J19" s="50"/>
      <c r="K19" s="46"/>
    </row>
    <row r="20" spans="2:11">
      <c r="B20" s="4" t="s">
        <v>83</v>
      </c>
      <c r="C20" s="39">
        <v>0</v>
      </c>
      <c r="D20" s="34">
        <f t="shared" si="0"/>
        <v>0</v>
      </c>
    </row>
    <row r="21" spans="2:11" ht="18.75">
      <c r="B21" s="10" t="s">
        <v>84</v>
      </c>
      <c r="C21" s="7"/>
      <c r="D21" s="35"/>
      <c r="G21" s="2"/>
      <c r="J21" s="50"/>
      <c r="K21" s="46"/>
    </row>
    <row r="22" spans="2:11">
      <c r="B22" s="4" t="s">
        <v>87</v>
      </c>
      <c r="C22" s="40">
        <f>SUM(C15:C20)</f>
        <v>1</v>
      </c>
      <c r="D22" s="41">
        <f>SUM(D15:D20)</f>
        <v>26768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O40"/>
  <sheetViews>
    <sheetView zoomScale="110" zoomScaleNormal="110" workbookViewId="0">
      <selection activeCell="C11" sqref="C11"/>
    </sheetView>
  </sheetViews>
  <sheetFormatPr defaultRowHeight="15"/>
  <cols>
    <col min="1" max="1" width="9.140625" style="1"/>
    <col min="2" max="2" width="31.7109375" style="1" customWidth="1"/>
    <col min="3" max="3" width="10" style="1" customWidth="1"/>
    <col min="4" max="4" width="10.5703125" style="1" customWidth="1"/>
    <col min="5" max="5" width="12.7109375" style="1" customWidth="1"/>
    <col min="6" max="6" width="10.28515625" style="1" customWidth="1"/>
    <col min="7" max="7" width="10.85546875" style="1" customWidth="1"/>
    <col min="8" max="8" width="11" style="1" customWidth="1"/>
    <col min="9" max="9" width="10.42578125" style="1" customWidth="1"/>
    <col min="10" max="10" width="10.28515625" style="1" customWidth="1"/>
    <col min="11" max="11" width="12.28515625" style="1" customWidth="1"/>
    <col min="12" max="12" width="10.28515625" style="1" customWidth="1"/>
    <col min="13" max="13" width="11.85546875" style="1" bestFit="1" customWidth="1"/>
    <col min="14" max="15" width="12.5703125" style="1" customWidth="1"/>
    <col min="16" max="16384" width="9.140625" style="1"/>
  </cols>
  <sheetData>
    <row r="7" spans="2:15" ht="18.75">
      <c r="B7" s="51" t="s">
        <v>109</v>
      </c>
      <c r="C7" s="52"/>
      <c r="D7" s="6"/>
      <c r="E7" s="3"/>
      <c r="F7" s="3"/>
      <c r="G7" s="12"/>
      <c r="H7" s="3"/>
      <c r="I7" s="3"/>
      <c r="J7" s="3"/>
      <c r="K7" s="3"/>
      <c r="L7" s="3"/>
      <c r="M7" s="3"/>
      <c r="N7" s="3"/>
      <c r="O7" s="3"/>
    </row>
    <row r="8" spans="2:15" ht="47.25" customHeight="1">
      <c r="B8" s="53"/>
      <c r="C8" s="60" t="s">
        <v>107</v>
      </c>
      <c r="D8" s="59" t="s">
        <v>105</v>
      </c>
      <c r="E8" s="61" t="s">
        <v>106</v>
      </c>
      <c r="F8" s="3" t="s">
        <v>111</v>
      </c>
      <c r="G8" s="3"/>
      <c r="H8" s="6"/>
      <c r="I8" s="3" t="s">
        <v>113</v>
      </c>
      <c r="J8" s="3"/>
      <c r="K8" s="3" t="s">
        <v>114</v>
      </c>
      <c r="L8" s="3"/>
      <c r="M8" s="3"/>
      <c r="N8" s="3"/>
      <c r="O8" s="3"/>
    </row>
    <row r="9" spans="2:15" ht="18.75">
      <c r="B9" s="53" t="s">
        <v>131</v>
      </c>
      <c r="C9" s="42">
        <v>50</v>
      </c>
      <c r="D9" s="62">
        <v>65</v>
      </c>
      <c r="E9" s="63">
        <v>0.1</v>
      </c>
      <c r="F9" s="64">
        <f>E9/12</f>
        <v>8.3333333333333332E-3</v>
      </c>
      <c r="G9" s="3"/>
      <c r="H9" s="13"/>
      <c r="I9" s="24">
        <f>O22</f>
        <v>98639.709529701984</v>
      </c>
      <c r="J9" s="14"/>
      <c r="K9" s="16">
        <f>O40</f>
        <v>108968.57608607561</v>
      </c>
      <c r="L9" s="3"/>
      <c r="M9" s="3"/>
      <c r="N9" s="3"/>
      <c r="O9" s="3"/>
    </row>
    <row r="10" spans="2:15" ht="18.75">
      <c r="B10" s="53" t="s">
        <v>130</v>
      </c>
      <c r="C10" s="42">
        <v>50</v>
      </c>
      <c r="D10" s="62">
        <v>75</v>
      </c>
      <c r="E10" s="63">
        <v>0.1</v>
      </c>
      <c r="F10" s="64">
        <f t="shared" ref="F10:F13" si="0">E10/12</f>
        <v>8.3333333333333332E-3</v>
      </c>
      <c r="G10" s="3"/>
      <c r="H10" s="14"/>
      <c r="I10" s="3"/>
      <c r="J10" s="14"/>
      <c r="K10" s="14"/>
      <c r="L10" s="3"/>
      <c r="M10" s="3"/>
      <c r="N10" s="3"/>
      <c r="O10" s="3"/>
    </row>
    <row r="11" spans="2:15" ht="18.75">
      <c r="B11" s="53" t="s">
        <v>132</v>
      </c>
      <c r="C11" s="42">
        <v>10</v>
      </c>
      <c r="D11" s="62">
        <v>85</v>
      </c>
      <c r="E11" s="63">
        <v>0.1</v>
      </c>
      <c r="F11" s="64">
        <f t="shared" si="0"/>
        <v>8.3333333333333332E-3</v>
      </c>
      <c r="G11" s="3"/>
      <c r="H11" s="14"/>
      <c r="I11" s="3"/>
      <c r="J11" s="14"/>
      <c r="K11" s="14" t="s">
        <v>136</v>
      </c>
      <c r="L11" s="3"/>
      <c r="M11" s="3"/>
      <c r="N11" s="3"/>
      <c r="O11" s="3"/>
    </row>
    <row r="12" spans="2:15" ht="18.75">
      <c r="B12" s="53" t="s">
        <v>91</v>
      </c>
      <c r="C12" s="42">
        <v>0</v>
      </c>
      <c r="D12" s="62">
        <v>0</v>
      </c>
      <c r="E12" s="63">
        <v>0.1</v>
      </c>
      <c r="F12" s="64">
        <f t="shared" si="0"/>
        <v>8.3333333333333332E-3</v>
      </c>
      <c r="G12" s="3"/>
      <c r="H12" s="14" t="s">
        <v>134</v>
      </c>
      <c r="I12" s="3"/>
      <c r="J12" s="14"/>
      <c r="K12" s="88">
        <f>(C9+C10+C11)/2</f>
        <v>55</v>
      </c>
      <c r="L12" s="3"/>
      <c r="M12" s="3"/>
      <c r="N12" s="3"/>
      <c r="O12" s="3"/>
    </row>
    <row r="13" spans="2:15" ht="18.75">
      <c r="B13" s="53" t="s">
        <v>92</v>
      </c>
      <c r="C13" s="42">
        <v>0</v>
      </c>
      <c r="D13" s="62">
        <v>0</v>
      </c>
      <c r="E13" s="63">
        <v>0.1</v>
      </c>
      <c r="F13" s="64">
        <f t="shared" si="0"/>
        <v>8.3333333333333332E-3</v>
      </c>
      <c r="G13" s="3"/>
      <c r="H13" s="14" t="s">
        <v>135</v>
      </c>
      <c r="I13" s="3"/>
      <c r="J13" s="14"/>
      <c r="K13" s="88">
        <f>(C10+C11+C9)/2</f>
        <v>55</v>
      </c>
      <c r="L13" s="3"/>
      <c r="M13" s="3"/>
      <c r="N13" s="3"/>
      <c r="O13" s="3"/>
    </row>
    <row r="14" spans="2:15">
      <c r="B14" s="6"/>
      <c r="C14" s="6"/>
      <c r="D14" s="6"/>
      <c r="E14" s="3"/>
      <c r="F14" s="3"/>
      <c r="G14" s="15"/>
      <c r="H14" s="16"/>
      <c r="I14" s="23"/>
      <c r="J14" s="16"/>
      <c r="K14" s="16"/>
      <c r="L14" s="3"/>
      <c r="M14" s="3"/>
      <c r="N14" s="3"/>
      <c r="O14" s="3"/>
    </row>
    <row r="15" spans="2:15">
      <c r="B15" s="57"/>
      <c r="C15" s="58"/>
      <c r="D15" s="5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>
      <c r="B16" s="57" t="s">
        <v>108</v>
      </c>
      <c r="C16" s="58" t="s">
        <v>93</v>
      </c>
      <c r="D16" s="58" t="s">
        <v>94</v>
      </c>
      <c r="E16" s="58" t="s">
        <v>95</v>
      </c>
      <c r="F16" s="58" t="s">
        <v>96</v>
      </c>
      <c r="G16" s="58" t="s">
        <v>97</v>
      </c>
      <c r="H16" s="58" t="s">
        <v>98</v>
      </c>
      <c r="I16" s="58" t="s">
        <v>99</v>
      </c>
      <c r="J16" s="58" t="s">
        <v>100</v>
      </c>
      <c r="K16" s="58" t="s">
        <v>101</v>
      </c>
      <c r="L16" s="58" t="s">
        <v>102</v>
      </c>
      <c r="M16" s="58" t="s">
        <v>103</v>
      </c>
      <c r="N16" s="58" t="s">
        <v>104</v>
      </c>
      <c r="O16" s="3" t="s">
        <v>40</v>
      </c>
    </row>
    <row r="17" spans="2:15" ht="18.75">
      <c r="B17" s="53" t="s">
        <v>88</v>
      </c>
      <c r="C17" s="55">
        <f>C9*D9</f>
        <v>3250</v>
      </c>
      <c r="D17" s="56">
        <f>C17*(1+F9)</f>
        <v>3277.083333333333</v>
      </c>
      <c r="E17" s="56">
        <f>D17*(1+$F$9)</f>
        <v>3304.3923611111109</v>
      </c>
      <c r="F17" s="56">
        <f t="shared" ref="F17:N17" si="1">E17*(1+$F$9)</f>
        <v>3331.92896412037</v>
      </c>
      <c r="G17" s="56">
        <f t="shared" si="1"/>
        <v>3359.6950388213731</v>
      </c>
      <c r="H17" s="56">
        <f t="shared" si="1"/>
        <v>3387.6924974782178</v>
      </c>
      <c r="I17" s="56">
        <f t="shared" si="1"/>
        <v>3415.9232682905363</v>
      </c>
      <c r="J17" s="56">
        <f t="shared" si="1"/>
        <v>3444.3892955262904</v>
      </c>
      <c r="K17" s="56">
        <f t="shared" si="1"/>
        <v>3473.0925396556759</v>
      </c>
      <c r="L17" s="56">
        <f t="shared" si="1"/>
        <v>3502.0349774861397</v>
      </c>
      <c r="M17" s="56">
        <f t="shared" si="1"/>
        <v>3531.2186022985243</v>
      </c>
      <c r="N17" s="56">
        <f t="shared" si="1"/>
        <v>3560.6454239843451</v>
      </c>
      <c r="O17" s="22">
        <f>SUM(C17:N17)</f>
        <v>40838.096302105914</v>
      </c>
    </row>
    <row r="18" spans="2:15" ht="18.75">
      <c r="B18" s="53" t="s">
        <v>89</v>
      </c>
      <c r="C18" s="55">
        <f>C10*D10</f>
        <v>3750</v>
      </c>
      <c r="D18" s="56">
        <f>C18*(1+$F$10)</f>
        <v>3781.25</v>
      </c>
      <c r="E18" s="56">
        <f>D18*(1+$F$10)</f>
        <v>3812.7604166666665</v>
      </c>
      <c r="F18" s="56">
        <f t="shared" ref="F18:N18" si="2">E18*(1+$F$10)</f>
        <v>3844.5334201388887</v>
      </c>
      <c r="G18" s="56">
        <f t="shared" si="2"/>
        <v>3876.5711986400461</v>
      </c>
      <c r="H18" s="56">
        <f t="shared" si="2"/>
        <v>3908.8759586287129</v>
      </c>
      <c r="I18" s="56">
        <f t="shared" si="2"/>
        <v>3941.4499249506189</v>
      </c>
      <c r="J18" s="56">
        <f t="shared" si="2"/>
        <v>3974.2953409918741</v>
      </c>
      <c r="K18" s="56">
        <f t="shared" si="2"/>
        <v>4007.4144688334732</v>
      </c>
      <c r="L18" s="56">
        <f t="shared" si="2"/>
        <v>4040.8095894070852</v>
      </c>
      <c r="M18" s="56">
        <f t="shared" si="2"/>
        <v>4074.483002652144</v>
      </c>
      <c r="N18" s="56">
        <f t="shared" si="2"/>
        <v>4108.4370276742447</v>
      </c>
      <c r="O18" s="22">
        <f t="shared" ref="O18:O21" si="3">SUM(C18:N18)</f>
        <v>47120.880348583756</v>
      </c>
    </row>
    <row r="19" spans="2:15" ht="18.75">
      <c r="B19" s="53" t="s">
        <v>90</v>
      </c>
      <c r="C19" s="55">
        <f t="shared" ref="C19:C21" si="4">C11*D11</f>
        <v>850</v>
      </c>
      <c r="D19" s="56">
        <f>C19*(1+$F$11)</f>
        <v>857.08333333333326</v>
      </c>
      <c r="E19" s="56">
        <f t="shared" ref="E19:N19" si="5">D19*(1+$F$11)</f>
        <v>864.22569444444434</v>
      </c>
      <c r="F19" s="56">
        <f t="shared" si="5"/>
        <v>871.42757523148134</v>
      </c>
      <c r="G19" s="56">
        <f t="shared" si="5"/>
        <v>878.68947169174362</v>
      </c>
      <c r="H19" s="56">
        <f t="shared" si="5"/>
        <v>886.01188395584143</v>
      </c>
      <c r="I19" s="56">
        <f t="shared" si="5"/>
        <v>893.39531632214005</v>
      </c>
      <c r="J19" s="56">
        <f t="shared" si="5"/>
        <v>900.84027729149113</v>
      </c>
      <c r="K19" s="56">
        <f t="shared" si="5"/>
        <v>908.34727960225348</v>
      </c>
      <c r="L19" s="56">
        <f t="shared" si="5"/>
        <v>915.91684026560552</v>
      </c>
      <c r="M19" s="56">
        <f t="shared" si="5"/>
        <v>923.54948060115225</v>
      </c>
      <c r="N19" s="56">
        <f t="shared" si="5"/>
        <v>931.24572627282851</v>
      </c>
      <c r="O19" s="22">
        <f t="shared" si="3"/>
        <v>10680.732879012317</v>
      </c>
    </row>
    <row r="20" spans="2:15" ht="18.75">
      <c r="B20" s="53" t="s">
        <v>91</v>
      </c>
      <c r="C20" s="55">
        <f t="shared" si="4"/>
        <v>0</v>
      </c>
      <c r="D20" s="56">
        <f>C20*(1+$F$12)</f>
        <v>0</v>
      </c>
      <c r="E20" s="56">
        <f t="shared" ref="E20:N20" si="6">D20*(1+$F$12)</f>
        <v>0</v>
      </c>
      <c r="F20" s="56">
        <f t="shared" si="6"/>
        <v>0</v>
      </c>
      <c r="G20" s="56">
        <f t="shared" si="6"/>
        <v>0</v>
      </c>
      <c r="H20" s="56">
        <f t="shared" si="6"/>
        <v>0</v>
      </c>
      <c r="I20" s="56">
        <f t="shared" si="6"/>
        <v>0</v>
      </c>
      <c r="J20" s="56">
        <f t="shared" si="6"/>
        <v>0</v>
      </c>
      <c r="K20" s="56">
        <f t="shared" si="6"/>
        <v>0</v>
      </c>
      <c r="L20" s="56">
        <f t="shared" si="6"/>
        <v>0</v>
      </c>
      <c r="M20" s="56">
        <f t="shared" si="6"/>
        <v>0</v>
      </c>
      <c r="N20" s="56">
        <f t="shared" si="6"/>
        <v>0</v>
      </c>
      <c r="O20" s="22">
        <f t="shared" si="3"/>
        <v>0</v>
      </c>
    </row>
    <row r="21" spans="2:15" ht="18.75">
      <c r="B21" s="53" t="s">
        <v>92</v>
      </c>
      <c r="C21" s="55">
        <f t="shared" si="4"/>
        <v>0</v>
      </c>
      <c r="D21" s="56">
        <f>C21*(1+$F$13)</f>
        <v>0</v>
      </c>
      <c r="E21" s="56">
        <f t="shared" ref="E21:N21" si="7">D21*(1+$F$13)</f>
        <v>0</v>
      </c>
      <c r="F21" s="56">
        <f t="shared" si="7"/>
        <v>0</v>
      </c>
      <c r="G21" s="56">
        <f t="shared" si="7"/>
        <v>0</v>
      </c>
      <c r="H21" s="56">
        <f t="shared" si="7"/>
        <v>0</v>
      </c>
      <c r="I21" s="56">
        <f t="shared" si="7"/>
        <v>0</v>
      </c>
      <c r="J21" s="56">
        <f t="shared" si="7"/>
        <v>0</v>
      </c>
      <c r="K21" s="56">
        <f t="shared" si="7"/>
        <v>0</v>
      </c>
      <c r="L21" s="56">
        <f t="shared" si="7"/>
        <v>0</v>
      </c>
      <c r="M21" s="56">
        <f t="shared" si="7"/>
        <v>0</v>
      </c>
      <c r="N21" s="56">
        <f t="shared" si="7"/>
        <v>0</v>
      </c>
      <c r="O21" s="22">
        <f t="shared" si="3"/>
        <v>0</v>
      </c>
    </row>
    <row r="22" spans="2:15">
      <c r="B22" s="57" t="s">
        <v>112</v>
      </c>
      <c r="C22" s="65">
        <f>SUM(C17:C21)</f>
        <v>7850</v>
      </c>
      <c r="D22" s="65">
        <f t="shared" ref="D22:N22" si="8">SUM(D17:D21)</f>
        <v>7915.4166666666661</v>
      </c>
      <c r="E22" s="65">
        <f t="shared" si="8"/>
        <v>7981.3784722222217</v>
      </c>
      <c r="F22" s="65">
        <f t="shared" si="8"/>
        <v>8047.8899594907407</v>
      </c>
      <c r="G22" s="65">
        <f t="shared" si="8"/>
        <v>8114.9557091531624</v>
      </c>
      <c r="H22" s="65">
        <f t="shared" si="8"/>
        <v>8182.5803400627719</v>
      </c>
      <c r="I22" s="65">
        <f t="shared" si="8"/>
        <v>8250.7685095632951</v>
      </c>
      <c r="J22" s="65">
        <f t="shared" si="8"/>
        <v>8319.5249138096551</v>
      </c>
      <c r="K22" s="65">
        <f t="shared" si="8"/>
        <v>8388.8542880914029</v>
      </c>
      <c r="L22" s="65">
        <f t="shared" si="8"/>
        <v>8458.7614071588305</v>
      </c>
      <c r="M22" s="65">
        <f t="shared" si="8"/>
        <v>8529.2510855518212</v>
      </c>
      <c r="N22" s="65">
        <f t="shared" si="8"/>
        <v>8600.3281779314184</v>
      </c>
      <c r="O22" s="24">
        <f>SUM(O17:O21)</f>
        <v>98639.709529701984</v>
      </c>
    </row>
    <row r="25" spans="2:15" ht="18.75">
      <c r="B25" s="51" t="s">
        <v>110</v>
      </c>
      <c r="C25" s="52"/>
      <c r="D25" s="6"/>
      <c r="E25" s="3"/>
      <c r="F25" s="3"/>
      <c r="G25" s="12"/>
      <c r="H25" s="3"/>
      <c r="I25" s="3"/>
      <c r="J25" s="3"/>
      <c r="K25" s="3"/>
      <c r="L25" s="3"/>
      <c r="M25" s="3"/>
      <c r="N25" s="3"/>
      <c r="O25" s="3"/>
    </row>
    <row r="26" spans="2:15" ht="45.75">
      <c r="B26" s="53"/>
      <c r="C26" s="61" t="s">
        <v>115</v>
      </c>
      <c r="D26" s="3" t="s">
        <v>111</v>
      </c>
      <c r="E26" s="3"/>
      <c r="F26" s="3"/>
      <c r="G26" s="3"/>
      <c r="H26" s="6"/>
      <c r="I26" s="3" t="s">
        <v>113</v>
      </c>
      <c r="J26" s="3"/>
      <c r="K26" s="3" t="s">
        <v>114</v>
      </c>
      <c r="L26" s="3"/>
      <c r="M26" s="3"/>
      <c r="N26" s="3"/>
      <c r="O26" s="3"/>
    </row>
    <row r="27" spans="2:15" ht="18.75">
      <c r="B27" s="53" t="s">
        <v>88</v>
      </c>
      <c r="C27" s="63">
        <v>0.1</v>
      </c>
      <c r="D27" s="64">
        <f>C27/12</f>
        <v>8.3333333333333332E-3</v>
      </c>
      <c r="E27" s="3"/>
      <c r="F27" s="3"/>
      <c r="G27" s="3"/>
      <c r="H27" s="13"/>
      <c r="I27" s="24">
        <f>O22</f>
        <v>98639.709529701984</v>
      </c>
      <c r="J27" s="14"/>
      <c r="K27" s="16">
        <f>O40</f>
        <v>108968.57608607561</v>
      </c>
      <c r="L27" s="3"/>
      <c r="M27" s="3"/>
      <c r="N27" s="3"/>
      <c r="O27" s="3"/>
    </row>
    <row r="28" spans="2:15" ht="18.75">
      <c r="B28" s="53" t="s">
        <v>89</v>
      </c>
      <c r="C28" s="63">
        <v>0.1</v>
      </c>
      <c r="D28" s="64">
        <f>C28/12</f>
        <v>8.3333333333333332E-3</v>
      </c>
      <c r="E28" s="3"/>
      <c r="F28" s="3"/>
      <c r="G28" s="3"/>
      <c r="H28" s="14"/>
      <c r="I28" s="3"/>
      <c r="J28" s="14"/>
      <c r="K28" s="14"/>
      <c r="L28" s="3"/>
      <c r="M28" s="3"/>
      <c r="N28" s="3"/>
      <c r="O28" s="3"/>
    </row>
    <row r="29" spans="2:15" ht="18.75">
      <c r="B29" s="53" t="s">
        <v>90</v>
      </c>
      <c r="C29" s="63">
        <v>0.1</v>
      </c>
      <c r="D29" s="64">
        <f>C29/12</f>
        <v>8.3333333333333332E-3</v>
      </c>
      <c r="E29" s="3"/>
      <c r="F29" s="3"/>
      <c r="G29" s="3"/>
      <c r="H29" s="14"/>
      <c r="I29" s="3"/>
      <c r="J29" s="14"/>
      <c r="K29" s="14"/>
      <c r="L29" s="3"/>
      <c r="M29" s="3"/>
      <c r="N29" s="3"/>
      <c r="O29" s="3"/>
    </row>
    <row r="30" spans="2:15" ht="18.75">
      <c r="B30" s="53" t="s">
        <v>91</v>
      </c>
      <c r="C30" s="63">
        <v>0</v>
      </c>
      <c r="D30" s="64">
        <f>C30/12</f>
        <v>0</v>
      </c>
      <c r="E30" s="3"/>
      <c r="F30" s="3"/>
      <c r="G30" s="3"/>
      <c r="H30" s="14"/>
      <c r="I30" s="3"/>
      <c r="J30" s="14"/>
      <c r="K30" s="14"/>
      <c r="L30" s="3"/>
      <c r="M30" s="3"/>
      <c r="N30" s="3"/>
      <c r="O30" s="3"/>
    </row>
    <row r="31" spans="2:15" ht="18.75">
      <c r="B31" s="53" t="s">
        <v>92</v>
      </c>
      <c r="C31" s="63">
        <v>0</v>
      </c>
      <c r="D31" s="64">
        <f>C31/12</f>
        <v>0</v>
      </c>
      <c r="E31" s="3"/>
      <c r="F31" s="3"/>
      <c r="G31" s="3"/>
      <c r="H31" s="14"/>
      <c r="I31" s="3"/>
      <c r="J31" s="14"/>
      <c r="K31" s="14"/>
      <c r="L31" s="3"/>
      <c r="M31" s="3"/>
      <c r="N31" s="3"/>
      <c r="O31" s="3"/>
    </row>
    <row r="32" spans="2:15">
      <c r="B32" s="6"/>
      <c r="C32" s="6"/>
      <c r="D32" s="6"/>
      <c r="E32" s="3"/>
      <c r="F32" s="3"/>
      <c r="G32" s="15"/>
      <c r="H32" s="16"/>
      <c r="I32" s="23"/>
      <c r="J32" s="16"/>
      <c r="K32" s="16"/>
      <c r="L32" s="3"/>
      <c r="M32" s="3"/>
      <c r="N32" s="3"/>
      <c r="O32" s="3"/>
    </row>
    <row r="33" spans="2:15">
      <c r="B33" s="57"/>
      <c r="C33" s="58"/>
      <c r="D33" s="5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>
      <c r="B34" s="57" t="s">
        <v>108</v>
      </c>
      <c r="C34" s="58" t="s">
        <v>93</v>
      </c>
      <c r="D34" s="58" t="s">
        <v>94</v>
      </c>
      <c r="E34" s="58" t="s">
        <v>95</v>
      </c>
      <c r="F34" s="58" t="s">
        <v>96</v>
      </c>
      <c r="G34" s="58" t="s">
        <v>97</v>
      </c>
      <c r="H34" s="58" t="s">
        <v>98</v>
      </c>
      <c r="I34" s="58" t="s">
        <v>99</v>
      </c>
      <c r="J34" s="58" t="s">
        <v>100</v>
      </c>
      <c r="K34" s="58" t="s">
        <v>101</v>
      </c>
      <c r="L34" s="58" t="s">
        <v>102</v>
      </c>
      <c r="M34" s="58" t="s">
        <v>103</v>
      </c>
      <c r="N34" s="58" t="s">
        <v>104</v>
      </c>
      <c r="O34" s="3" t="s">
        <v>40</v>
      </c>
    </row>
    <row r="35" spans="2:15" ht="18.75">
      <c r="B35" s="53" t="s">
        <v>88</v>
      </c>
      <c r="C35" s="66">
        <f>N17*(1+D27)</f>
        <v>3590.3174691842146</v>
      </c>
      <c r="D35" s="56">
        <f t="shared" ref="D35:N35" si="9">C35*(1+$D$27)</f>
        <v>3620.2367814274162</v>
      </c>
      <c r="E35" s="56">
        <f t="shared" si="9"/>
        <v>3650.4054212726446</v>
      </c>
      <c r="F35" s="56">
        <f t="shared" si="9"/>
        <v>3680.8254664499163</v>
      </c>
      <c r="G35" s="56">
        <f t="shared" si="9"/>
        <v>3711.4990120036655</v>
      </c>
      <c r="H35" s="56">
        <f t="shared" si="9"/>
        <v>3742.4281704370292</v>
      </c>
      <c r="I35" s="56">
        <f t="shared" si="9"/>
        <v>3773.6150718573376</v>
      </c>
      <c r="J35" s="56">
        <f t="shared" si="9"/>
        <v>3805.0618641228152</v>
      </c>
      <c r="K35" s="56">
        <f t="shared" si="9"/>
        <v>3836.7707129905052</v>
      </c>
      <c r="L35" s="56">
        <f t="shared" si="9"/>
        <v>3868.743802265426</v>
      </c>
      <c r="M35" s="56">
        <f t="shared" si="9"/>
        <v>3900.983333950971</v>
      </c>
      <c r="N35" s="56">
        <f t="shared" si="9"/>
        <v>3933.4915284005624</v>
      </c>
      <c r="O35" s="22">
        <f>SUM(C35:N35)</f>
        <v>45114.378634362503</v>
      </c>
    </row>
    <row r="36" spans="2:15" ht="18.75">
      <c r="B36" s="53" t="s">
        <v>89</v>
      </c>
      <c r="C36" s="66">
        <f>N18*(1+D28)</f>
        <v>4142.6740029048633</v>
      </c>
      <c r="D36" s="56">
        <f t="shared" ref="D36:N36" si="10">C36*(1+$D$28)</f>
        <v>4177.1962862624041</v>
      </c>
      <c r="E36" s="56">
        <f t="shared" si="10"/>
        <v>4212.0062553145908</v>
      </c>
      <c r="F36" s="56">
        <f t="shared" si="10"/>
        <v>4247.1063074422127</v>
      </c>
      <c r="G36" s="56">
        <f t="shared" si="10"/>
        <v>4282.4988600042307</v>
      </c>
      <c r="H36" s="56">
        <f t="shared" si="10"/>
        <v>4318.1863505042656</v>
      </c>
      <c r="I36" s="56">
        <f t="shared" si="10"/>
        <v>4354.1712367584678</v>
      </c>
      <c r="J36" s="56">
        <f t="shared" si="10"/>
        <v>4390.4559970647879</v>
      </c>
      <c r="K36" s="56">
        <f t="shared" si="10"/>
        <v>4427.0431303736614</v>
      </c>
      <c r="L36" s="56">
        <f t="shared" si="10"/>
        <v>4463.9351564601084</v>
      </c>
      <c r="M36" s="56">
        <f t="shared" si="10"/>
        <v>4501.1346160972762</v>
      </c>
      <c r="N36" s="56">
        <f t="shared" si="10"/>
        <v>4538.6440712314197</v>
      </c>
      <c r="O36" s="22">
        <f>SUM(C36:N36)</f>
        <v>52055.052270418295</v>
      </c>
    </row>
    <row r="37" spans="2:15" ht="18.75">
      <c r="B37" s="53" t="s">
        <v>90</v>
      </c>
      <c r="C37" s="66">
        <f>N19*(1+D29)</f>
        <v>939.00610732510199</v>
      </c>
      <c r="D37" s="56">
        <f t="shared" ref="D37:N37" si="11">C37*(1+$D$29)</f>
        <v>946.83115821947786</v>
      </c>
      <c r="E37" s="56">
        <f t="shared" si="11"/>
        <v>954.72141787130681</v>
      </c>
      <c r="F37" s="56">
        <f t="shared" si="11"/>
        <v>962.67742968690106</v>
      </c>
      <c r="G37" s="56">
        <f t="shared" si="11"/>
        <v>970.69974160095853</v>
      </c>
      <c r="H37" s="56">
        <f t="shared" si="11"/>
        <v>978.78890611429983</v>
      </c>
      <c r="I37" s="56">
        <f t="shared" si="11"/>
        <v>986.94548033191893</v>
      </c>
      <c r="J37" s="56">
        <f t="shared" si="11"/>
        <v>995.17002600135152</v>
      </c>
      <c r="K37" s="56">
        <f t="shared" si="11"/>
        <v>1003.4631095513628</v>
      </c>
      <c r="L37" s="56">
        <f t="shared" si="11"/>
        <v>1011.8253021309574</v>
      </c>
      <c r="M37" s="56">
        <f t="shared" si="11"/>
        <v>1020.2571796487154</v>
      </c>
      <c r="N37" s="56">
        <f t="shared" si="11"/>
        <v>1028.7593228124547</v>
      </c>
      <c r="O37" s="22">
        <f>SUM(C37:N37)</f>
        <v>11799.145181294807</v>
      </c>
    </row>
    <row r="38" spans="2:15" ht="18.75">
      <c r="B38" s="53" t="s">
        <v>91</v>
      </c>
      <c r="C38" s="66">
        <f>N20*(1+D30)</f>
        <v>0</v>
      </c>
      <c r="D38" s="56">
        <f t="shared" ref="D38:N38" si="12">C38*(1+$D$30)</f>
        <v>0</v>
      </c>
      <c r="E38" s="56">
        <f t="shared" si="12"/>
        <v>0</v>
      </c>
      <c r="F38" s="56">
        <f t="shared" si="12"/>
        <v>0</v>
      </c>
      <c r="G38" s="56">
        <f t="shared" si="12"/>
        <v>0</v>
      </c>
      <c r="H38" s="56">
        <f t="shared" si="12"/>
        <v>0</v>
      </c>
      <c r="I38" s="56">
        <f t="shared" si="12"/>
        <v>0</v>
      </c>
      <c r="J38" s="56">
        <f t="shared" si="12"/>
        <v>0</v>
      </c>
      <c r="K38" s="56">
        <f t="shared" si="12"/>
        <v>0</v>
      </c>
      <c r="L38" s="56">
        <f t="shared" si="12"/>
        <v>0</v>
      </c>
      <c r="M38" s="56">
        <f t="shared" si="12"/>
        <v>0</v>
      </c>
      <c r="N38" s="56">
        <f t="shared" si="12"/>
        <v>0</v>
      </c>
      <c r="O38" s="22">
        <f t="shared" ref="O38:O39" si="13">SUM(C38:N38)</f>
        <v>0</v>
      </c>
    </row>
    <row r="39" spans="2:15" ht="18.75">
      <c r="B39" s="53" t="s">
        <v>92</v>
      </c>
      <c r="C39" s="66">
        <f>N21*(1+D31)</f>
        <v>0</v>
      </c>
      <c r="D39" s="56">
        <f t="shared" ref="D39:N39" si="14">C39*(1+$D$31)</f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0</v>
      </c>
      <c r="O39" s="22">
        <f t="shared" si="13"/>
        <v>0</v>
      </c>
    </row>
    <row r="40" spans="2:15">
      <c r="B40" s="57" t="s">
        <v>112</v>
      </c>
      <c r="C40" s="65">
        <f>SUM(C35:C39)</f>
        <v>8671.9975794141792</v>
      </c>
      <c r="D40" s="65">
        <f t="shared" ref="D40" si="15">SUM(D35:D39)</f>
        <v>8744.2642259092991</v>
      </c>
      <c r="E40" s="65">
        <f t="shared" ref="E40" si="16">SUM(E35:E39)</f>
        <v>8817.1330944585425</v>
      </c>
      <c r="F40" s="65">
        <f t="shared" ref="F40" si="17">SUM(F35:F39)</f>
        <v>8890.6092035790298</v>
      </c>
      <c r="G40" s="65">
        <f t="shared" ref="G40" si="18">SUM(G35:G39)</f>
        <v>8964.6976136088542</v>
      </c>
      <c r="H40" s="65">
        <f t="shared" ref="H40" si="19">SUM(H35:H39)</f>
        <v>9039.4034270555949</v>
      </c>
      <c r="I40" s="65">
        <f t="shared" ref="I40" si="20">SUM(I35:I39)</f>
        <v>9114.7317889477235</v>
      </c>
      <c r="J40" s="65">
        <f t="shared" ref="J40" si="21">SUM(J35:J39)</f>
        <v>9190.6878871889548</v>
      </c>
      <c r="K40" s="65">
        <f t="shared" ref="K40" si="22">SUM(K35:K39)</f>
        <v>9267.2769529155303</v>
      </c>
      <c r="L40" s="65">
        <f t="shared" ref="L40" si="23">SUM(L35:L39)</f>
        <v>9344.5042608564909</v>
      </c>
      <c r="M40" s="65">
        <f t="shared" ref="M40" si="24">SUM(M35:M39)</f>
        <v>9422.3751296969622</v>
      </c>
      <c r="N40" s="65">
        <f t="shared" ref="N40" si="25">SUM(N35:N39)</f>
        <v>9500.8949224444368</v>
      </c>
      <c r="O40" s="24">
        <f>SUM(O35:O39)</f>
        <v>108968.57608607561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O73"/>
  <sheetViews>
    <sheetView zoomScaleNormal="100" workbookViewId="0"/>
  </sheetViews>
  <sheetFormatPr defaultRowHeight="15"/>
  <cols>
    <col min="1" max="1" width="9.140625" style="1"/>
    <col min="2" max="2" width="31.7109375" style="1" customWidth="1"/>
    <col min="3" max="3" width="10" style="1" customWidth="1"/>
    <col min="4" max="4" width="11.42578125" style="1" customWidth="1"/>
    <col min="5" max="5" width="12.7109375" style="1" customWidth="1"/>
    <col min="6" max="6" width="11.28515625" style="1" customWidth="1"/>
    <col min="7" max="7" width="10.85546875" style="1" customWidth="1"/>
    <col min="8" max="8" width="11" style="1" customWidth="1"/>
    <col min="9" max="9" width="12.140625" style="1" customWidth="1"/>
    <col min="10" max="12" width="12.28515625" style="1" customWidth="1"/>
    <col min="13" max="13" width="11.85546875" style="1" bestFit="1" customWidth="1"/>
    <col min="14" max="15" width="12.5703125" style="1" customWidth="1"/>
    <col min="16" max="16384" width="9.140625" style="1"/>
  </cols>
  <sheetData>
    <row r="7" spans="2:15" ht="18.75">
      <c r="B7" s="51" t="s">
        <v>116</v>
      </c>
      <c r="C7" s="52"/>
      <c r="D7" s="6"/>
      <c r="E7" s="3"/>
      <c r="F7" s="3"/>
      <c r="G7" s="12"/>
      <c r="H7" s="3"/>
      <c r="I7" s="3"/>
      <c r="J7" s="3"/>
      <c r="K7" s="3"/>
      <c r="L7" s="3"/>
      <c r="M7" s="3"/>
      <c r="N7" s="3"/>
      <c r="O7" s="3"/>
    </row>
    <row r="8" spans="2:15">
      <c r="B8" s="69" t="s">
        <v>108</v>
      </c>
      <c r="C8" s="58" t="s">
        <v>93</v>
      </c>
      <c r="D8" s="58" t="s">
        <v>94</v>
      </c>
      <c r="E8" s="58" t="s">
        <v>95</v>
      </c>
      <c r="F8" s="58" t="s">
        <v>96</v>
      </c>
      <c r="G8" s="58" t="s">
        <v>97</v>
      </c>
      <c r="H8" s="58" t="s">
        <v>98</v>
      </c>
      <c r="I8" s="58" t="s">
        <v>99</v>
      </c>
      <c r="J8" s="58" t="s">
        <v>100</v>
      </c>
      <c r="K8" s="58" t="s">
        <v>101</v>
      </c>
      <c r="L8" s="58" t="s">
        <v>102</v>
      </c>
      <c r="M8" s="58" t="s">
        <v>103</v>
      </c>
      <c r="N8" s="58" t="s">
        <v>104</v>
      </c>
      <c r="O8" s="3" t="s">
        <v>40</v>
      </c>
    </row>
    <row r="9" spans="2:15" ht="15.75">
      <c r="B9" s="68" t="str">
        <f>revenue!B9</f>
        <v>Therapeutic Massage</v>
      </c>
      <c r="C9" s="55">
        <f>revenue!C17</f>
        <v>3250</v>
      </c>
      <c r="D9" s="55">
        <f>revenue!D17</f>
        <v>3277.083333333333</v>
      </c>
      <c r="E9" s="55">
        <f>revenue!E17</f>
        <v>3304.3923611111109</v>
      </c>
      <c r="F9" s="55">
        <f>revenue!F17</f>
        <v>3331.92896412037</v>
      </c>
      <c r="G9" s="55">
        <f>revenue!G17</f>
        <v>3359.6950388213731</v>
      </c>
      <c r="H9" s="55">
        <f>revenue!H17</f>
        <v>3387.6924974782178</v>
      </c>
      <c r="I9" s="55">
        <f>revenue!I17</f>
        <v>3415.9232682905363</v>
      </c>
      <c r="J9" s="55">
        <f>revenue!J17</f>
        <v>3444.3892955262904</v>
      </c>
      <c r="K9" s="55">
        <f>revenue!K17</f>
        <v>3473.0925396556759</v>
      </c>
      <c r="L9" s="55">
        <f>revenue!L17</f>
        <v>3502.0349774861397</v>
      </c>
      <c r="M9" s="55">
        <f>revenue!M17</f>
        <v>3531.2186022985243</v>
      </c>
      <c r="N9" s="55">
        <f>revenue!N17</f>
        <v>3560.6454239843451</v>
      </c>
      <c r="O9" s="22">
        <f>SUM(C9:N9)</f>
        <v>40838.096302105914</v>
      </c>
    </row>
    <row r="10" spans="2:15" ht="15.75">
      <c r="B10" s="68" t="str">
        <f>revenue!B10</f>
        <v>Deep Tissue Massage</v>
      </c>
      <c r="C10" s="55">
        <f>revenue!C18</f>
        <v>3750</v>
      </c>
      <c r="D10" s="55">
        <f>revenue!D18</f>
        <v>3781.25</v>
      </c>
      <c r="E10" s="55">
        <f>revenue!E18</f>
        <v>3812.7604166666665</v>
      </c>
      <c r="F10" s="55">
        <f>revenue!F18</f>
        <v>3844.5334201388887</v>
      </c>
      <c r="G10" s="55">
        <f>revenue!G18</f>
        <v>3876.5711986400461</v>
      </c>
      <c r="H10" s="55">
        <f>revenue!H18</f>
        <v>3908.8759586287129</v>
      </c>
      <c r="I10" s="55">
        <f>revenue!I18</f>
        <v>3941.4499249506189</v>
      </c>
      <c r="J10" s="55">
        <f>revenue!J18</f>
        <v>3974.2953409918741</v>
      </c>
      <c r="K10" s="55">
        <f>revenue!K18</f>
        <v>4007.4144688334732</v>
      </c>
      <c r="L10" s="55">
        <f>revenue!L18</f>
        <v>4040.8095894070852</v>
      </c>
      <c r="M10" s="55">
        <f>revenue!M18</f>
        <v>4074.483002652144</v>
      </c>
      <c r="N10" s="55">
        <f>revenue!N18</f>
        <v>4108.4370276742447</v>
      </c>
      <c r="O10" s="22">
        <f t="shared" ref="O10:O13" si="0">SUM(C10:N10)</f>
        <v>47120.880348583756</v>
      </c>
    </row>
    <row r="11" spans="2:15" ht="15.75">
      <c r="B11" s="68" t="str">
        <f>revenue!B11</f>
        <v>Pregnancy Massage</v>
      </c>
      <c r="C11" s="55">
        <f>revenue!C19</f>
        <v>850</v>
      </c>
      <c r="D11" s="55">
        <f>revenue!D19</f>
        <v>857.08333333333326</v>
      </c>
      <c r="E11" s="55">
        <f>revenue!E19</f>
        <v>864.22569444444434</v>
      </c>
      <c r="F11" s="55">
        <f>revenue!F19</f>
        <v>871.42757523148134</v>
      </c>
      <c r="G11" s="55">
        <f>revenue!G19</f>
        <v>878.68947169174362</v>
      </c>
      <c r="H11" s="55">
        <f>revenue!H19</f>
        <v>886.01188395584143</v>
      </c>
      <c r="I11" s="55">
        <f>revenue!I19</f>
        <v>893.39531632214005</v>
      </c>
      <c r="J11" s="55">
        <f>revenue!J19</f>
        <v>900.84027729149113</v>
      </c>
      <c r="K11" s="55">
        <f>revenue!K19</f>
        <v>908.34727960225348</v>
      </c>
      <c r="L11" s="55">
        <f>revenue!L19</f>
        <v>915.91684026560552</v>
      </c>
      <c r="M11" s="55">
        <f>revenue!M19</f>
        <v>923.54948060115225</v>
      </c>
      <c r="N11" s="55">
        <f>revenue!N19</f>
        <v>931.24572627282851</v>
      </c>
      <c r="O11" s="22">
        <f t="shared" si="0"/>
        <v>10680.732879012317</v>
      </c>
    </row>
    <row r="12" spans="2:15" ht="15.75">
      <c r="B12" s="68" t="s">
        <v>91</v>
      </c>
      <c r="C12" s="55">
        <f>revenue!C20</f>
        <v>0</v>
      </c>
      <c r="D12" s="55">
        <f>revenue!D20</f>
        <v>0</v>
      </c>
      <c r="E12" s="55">
        <f>revenue!E20</f>
        <v>0</v>
      </c>
      <c r="F12" s="55">
        <f>revenue!F20</f>
        <v>0</v>
      </c>
      <c r="G12" s="55">
        <f>revenue!G20</f>
        <v>0</v>
      </c>
      <c r="H12" s="55">
        <f>revenue!H20</f>
        <v>0</v>
      </c>
      <c r="I12" s="55">
        <f>revenue!I20</f>
        <v>0</v>
      </c>
      <c r="J12" s="55">
        <f>revenue!J20</f>
        <v>0</v>
      </c>
      <c r="K12" s="55">
        <f>revenue!K20</f>
        <v>0</v>
      </c>
      <c r="L12" s="55">
        <f>revenue!L20</f>
        <v>0</v>
      </c>
      <c r="M12" s="55">
        <f>revenue!M20</f>
        <v>0</v>
      </c>
      <c r="N12" s="55">
        <f>revenue!N20</f>
        <v>0</v>
      </c>
      <c r="O12" s="22">
        <f t="shared" si="0"/>
        <v>0</v>
      </c>
    </row>
    <row r="13" spans="2:15" ht="15.75">
      <c r="B13" s="68" t="s">
        <v>92</v>
      </c>
      <c r="C13" s="55">
        <f>revenue!C21</f>
        <v>0</v>
      </c>
      <c r="D13" s="55">
        <f>revenue!D21</f>
        <v>0</v>
      </c>
      <c r="E13" s="55">
        <f>revenue!E21</f>
        <v>0</v>
      </c>
      <c r="F13" s="55">
        <f>revenue!F21</f>
        <v>0</v>
      </c>
      <c r="G13" s="55">
        <f>revenue!G21</f>
        <v>0</v>
      </c>
      <c r="H13" s="55">
        <f>revenue!H21</f>
        <v>0</v>
      </c>
      <c r="I13" s="55">
        <f>revenue!I21</f>
        <v>0</v>
      </c>
      <c r="J13" s="55">
        <f>revenue!J21</f>
        <v>0</v>
      </c>
      <c r="K13" s="55">
        <f>revenue!K21</f>
        <v>0</v>
      </c>
      <c r="L13" s="55">
        <f>revenue!L21</f>
        <v>0</v>
      </c>
      <c r="M13" s="55">
        <f>revenue!M21</f>
        <v>0</v>
      </c>
      <c r="N13" s="55">
        <f>revenue!N21</f>
        <v>0</v>
      </c>
      <c r="O13" s="22">
        <f t="shared" si="0"/>
        <v>0</v>
      </c>
    </row>
    <row r="14" spans="2:15">
      <c r="B14" s="69" t="s">
        <v>112</v>
      </c>
      <c r="C14" s="65">
        <f>SUM(C9:C13)</f>
        <v>7850</v>
      </c>
      <c r="D14" s="65">
        <f t="shared" ref="D14:N14" si="1">SUM(D9:D13)</f>
        <v>7915.4166666666661</v>
      </c>
      <c r="E14" s="65">
        <f t="shared" si="1"/>
        <v>7981.3784722222217</v>
      </c>
      <c r="F14" s="65">
        <f t="shared" si="1"/>
        <v>8047.8899594907407</v>
      </c>
      <c r="G14" s="65">
        <f t="shared" si="1"/>
        <v>8114.9557091531624</v>
      </c>
      <c r="H14" s="65">
        <f t="shared" si="1"/>
        <v>8182.5803400627719</v>
      </c>
      <c r="I14" s="65">
        <f t="shared" si="1"/>
        <v>8250.7685095632951</v>
      </c>
      <c r="J14" s="65">
        <f t="shared" si="1"/>
        <v>8319.5249138096551</v>
      </c>
      <c r="K14" s="65">
        <f t="shared" si="1"/>
        <v>8388.8542880914029</v>
      </c>
      <c r="L14" s="65">
        <f t="shared" si="1"/>
        <v>8458.7614071588305</v>
      </c>
      <c r="M14" s="65">
        <f t="shared" si="1"/>
        <v>8529.2510855518212</v>
      </c>
      <c r="N14" s="65">
        <f t="shared" si="1"/>
        <v>8600.3281779314184</v>
      </c>
      <c r="O14" s="24">
        <f>SUM(O9:O13)</f>
        <v>98639.709529701984</v>
      </c>
    </row>
    <row r="15" spans="2:15">
      <c r="B15" s="57"/>
      <c r="C15" s="58"/>
      <c r="D15" s="5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>
      <c r="B16" s="69" t="s">
        <v>117</v>
      </c>
      <c r="C16" s="58"/>
      <c r="D16" s="5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34.5">
      <c r="B17" s="71">
        <v>0.05</v>
      </c>
      <c r="C17" s="70" t="s">
        <v>119</v>
      </c>
      <c r="D17" s="5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>
      <c r="B18" s="8" t="str">
        <f>'mo expenses'!B8</f>
        <v>Marketing / Advertising / Web Site Hosting</v>
      </c>
      <c r="C18" s="55">
        <f>'mo expenses'!D8</f>
        <v>400</v>
      </c>
      <c r="D18" s="56">
        <f>C18*(1+($B$17/12))</f>
        <v>401.66666666666669</v>
      </c>
      <c r="E18" s="56">
        <f t="shared" ref="E18:N18" si="2">D18*(1+($B$17/12))</f>
        <v>403.34027777777777</v>
      </c>
      <c r="F18" s="56">
        <f t="shared" si="2"/>
        <v>405.0208622685185</v>
      </c>
      <c r="G18" s="56">
        <f t="shared" si="2"/>
        <v>406.7084491946373</v>
      </c>
      <c r="H18" s="56">
        <f t="shared" si="2"/>
        <v>408.40306773294827</v>
      </c>
      <c r="I18" s="56">
        <f t="shared" si="2"/>
        <v>410.10474718183553</v>
      </c>
      <c r="J18" s="56">
        <f t="shared" si="2"/>
        <v>411.81351696175983</v>
      </c>
      <c r="K18" s="56">
        <f t="shared" si="2"/>
        <v>413.52940661576713</v>
      </c>
      <c r="L18" s="56">
        <f t="shared" si="2"/>
        <v>415.25244580999947</v>
      </c>
      <c r="M18" s="56">
        <f t="shared" si="2"/>
        <v>416.98266433420781</v>
      </c>
      <c r="N18" s="56">
        <f t="shared" si="2"/>
        <v>418.72009210226702</v>
      </c>
      <c r="O18" s="22">
        <f>SUM(C18:N18)</f>
        <v>4911.5421966463846</v>
      </c>
    </row>
    <row r="19" spans="2:15">
      <c r="B19" s="8" t="str">
        <f>'mo expenses'!B9</f>
        <v>Supplies &amp; Office Expense</v>
      </c>
      <c r="C19" s="55">
        <f>'mo expenses'!D9</f>
        <v>250</v>
      </c>
      <c r="D19" s="56">
        <f>C19*(1+($B$17/12))</f>
        <v>251.04166666666666</v>
      </c>
      <c r="E19" s="56">
        <f t="shared" ref="E19:N19" si="3">D19*(1+($B$17/12))</f>
        <v>252.08767361111109</v>
      </c>
      <c r="F19" s="56">
        <f t="shared" si="3"/>
        <v>253.13803891782405</v>
      </c>
      <c r="G19" s="56">
        <f t="shared" si="3"/>
        <v>254.19278074664831</v>
      </c>
      <c r="H19" s="56">
        <f t="shared" si="3"/>
        <v>255.25191733309268</v>
      </c>
      <c r="I19" s="56">
        <f t="shared" si="3"/>
        <v>256.31546698864724</v>
      </c>
      <c r="J19" s="56">
        <f t="shared" si="3"/>
        <v>257.38344810109993</v>
      </c>
      <c r="K19" s="56">
        <f t="shared" si="3"/>
        <v>258.45587913485451</v>
      </c>
      <c r="L19" s="56">
        <f t="shared" si="3"/>
        <v>259.53277863124976</v>
      </c>
      <c r="M19" s="56">
        <f t="shared" si="3"/>
        <v>260.61416520887997</v>
      </c>
      <c r="N19" s="56">
        <f t="shared" si="3"/>
        <v>261.70005756391697</v>
      </c>
      <c r="O19" s="22">
        <f t="shared" ref="O19:O37" si="4">SUM(C19:N19)</f>
        <v>3069.7138729039907</v>
      </c>
    </row>
    <row r="20" spans="2:15">
      <c r="B20" s="8" t="str">
        <f>'mo expenses'!B10</f>
        <v>Legal / Accounting</v>
      </c>
      <c r="C20" s="55">
        <f>'mo expenses'!D10</f>
        <v>150</v>
      </c>
      <c r="D20" s="56">
        <f t="shared" ref="D20:N34" si="5">C20*(1+($B$17/12))</f>
        <v>150.625</v>
      </c>
      <c r="E20" s="56">
        <f t="shared" si="5"/>
        <v>151.25260416666666</v>
      </c>
      <c r="F20" s="56">
        <f t="shared" si="5"/>
        <v>151.88282335069442</v>
      </c>
      <c r="G20" s="56">
        <f t="shared" si="5"/>
        <v>152.51566844798899</v>
      </c>
      <c r="H20" s="56">
        <f t="shared" si="5"/>
        <v>153.1511503998556</v>
      </c>
      <c r="I20" s="56">
        <f t="shared" si="5"/>
        <v>153.78928019318832</v>
      </c>
      <c r="J20" s="56">
        <f t="shared" si="5"/>
        <v>154.43006886065993</v>
      </c>
      <c r="K20" s="56">
        <f t="shared" si="5"/>
        <v>155.07352748091267</v>
      </c>
      <c r="L20" s="56">
        <f t="shared" si="5"/>
        <v>155.7196671787498</v>
      </c>
      <c r="M20" s="56">
        <f t="shared" si="5"/>
        <v>156.36849912532793</v>
      </c>
      <c r="N20" s="56">
        <f t="shared" si="5"/>
        <v>157.02003453835013</v>
      </c>
      <c r="O20" s="22">
        <f t="shared" si="4"/>
        <v>1841.8283237423943</v>
      </c>
    </row>
    <row r="21" spans="2:15">
      <c r="B21" s="8" t="str">
        <f>'mo expenses'!B11</f>
        <v>Independent Contractors</v>
      </c>
      <c r="C21" s="55">
        <f>'mo expenses'!D11</f>
        <v>0</v>
      </c>
      <c r="D21" s="56">
        <f t="shared" si="5"/>
        <v>0</v>
      </c>
      <c r="E21" s="56">
        <f t="shared" si="5"/>
        <v>0</v>
      </c>
      <c r="F21" s="56">
        <f t="shared" si="5"/>
        <v>0</v>
      </c>
      <c r="G21" s="56">
        <f t="shared" si="5"/>
        <v>0</v>
      </c>
      <c r="H21" s="56">
        <f t="shared" si="5"/>
        <v>0</v>
      </c>
      <c r="I21" s="56">
        <f t="shared" si="5"/>
        <v>0</v>
      </c>
      <c r="J21" s="56">
        <f t="shared" si="5"/>
        <v>0</v>
      </c>
      <c r="K21" s="56">
        <f t="shared" si="5"/>
        <v>0</v>
      </c>
      <c r="L21" s="56">
        <f t="shared" si="5"/>
        <v>0</v>
      </c>
      <c r="M21" s="56">
        <f t="shared" si="5"/>
        <v>0</v>
      </c>
      <c r="N21" s="56">
        <f t="shared" si="5"/>
        <v>0</v>
      </c>
      <c r="O21" s="22">
        <f t="shared" si="4"/>
        <v>0</v>
      </c>
    </row>
    <row r="22" spans="2:15">
      <c r="B22" s="8" t="str">
        <f>'mo expenses'!B12</f>
        <v>Payroll (from payroll calculator)</v>
      </c>
      <c r="C22" s="55">
        <f>'mo expenses'!D12</f>
        <v>3189.333333333333</v>
      </c>
      <c r="D22" s="56">
        <f t="shared" si="5"/>
        <v>3202.6222222222218</v>
      </c>
      <c r="E22" s="56">
        <f t="shared" si="5"/>
        <v>3215.966481481481</v>
      </c>
      <c r="F22" s="56">
        <f t="shared" si="5"/>
        <v>3229.3663418209871</v>
      </c>
      <c r="G22" s="56">
        <f t="shared" si="5"/>
        <v>3242.8220349119078</v>
      </c>
      <c r="H22" s="56">
        <f t="shared" si="5"/>
        <v>3256.3337933907073</v>
      </c>
      <c r="I22" s="56">
        <f t="shared" si="5"/>
        <v>3269.9018508631684</v>
      </c>
      <c r="J22" s="56">
        <f t="shared" si="5"/>
        <v>3283.5264419084315</v>
      </c>
      <c r="K22" s="56">
        <f t="shared" si="5"/>
        <v>3297.20780208305</v>
      </c>
      <c r="L22" s="56">
        <f t="shared" si="5"/>
        <v>3310.9461679250626</v>
      </c>
      <c r="M22" s="56">
        <f t="shared" si="5"/>
        <v>3324.7417769580838</v>
      </c>
      <c r="N22" s="56">
        <f t="shared" si="5"/>
        <v>3338.594867695409</v>
      </c>
      <c r="O22" s="22">
        <f t="shared" si="4"/>
        <v>39161.363114593834</v>
      </c>
    </row>
    <row r="23" spans="2:15">
      <c r="B23" s="8" t="str">
        <f>'mo expenses'!B13</f>
        <v>Rent / Mortgage Pmt  (mo pmt from startup expense calculator)</v>
      </c>
      <c r="C23" s="55">
        <f>'mo expenses'!D13</f>
        <v>950</v>
      </c>
      <c r="D23" s="56">
        <f t="shared" si="5"/>
        <v>953.95833333333337</v>
      </c>
      <c r="E23" s="56">
        <f t="shared" si="5"/>
        <v>957.93315972222229</v>
      </c>
      <c r="F23" s="56">
        <f t="shared" si="5"/>
        <v>961.92454788773148</v>
      </c>
      <c r="G23" s="56">
        <f t="shared" si="5"/>
        <v>965.93256683726372</v>
      </c>
      <c r="H23" s="56">
        <f t="shared" si="5"/>
        <v>969.95728586575228</v>
      </c>
      <c r="I23" s="56">
        <f t="shared" si="5"/>
        <v>973.99877455685953</v>
      </c>
      <c r="J23" s="56">
        <f t="shared" si="5"/>
        <v>978.05710278417973</v>
      </c>
      <c r="K23" s="56">
        <f t="shared" si="5"/>
        <v>982.1323407124471</v>
      </c>
      <c r="L23" s="56">
        <f t="shared" si="5"/>
        <v>986.22455879874894</v>
      </c>
      <c r="M23" s="56">
        <f t="shared" si="5"/>
        <v>990.33382779374369</v>
      </c>
      <c r="N23" s="56">
        <f t="shared" si="5"/>
        <v>994.46021874288431</v>
      </c>
      <c r="O23" s="22">
        <f t="shared" si="4"/>
        <v>11664.912717035166</v>
      </c>
    </row>
    <row r="24" spans="2:15">
      <c r="B24" s="8" t="str">
        <f>'mo expenses'!B14</f>
        <v>Utilities</v>
      </c>
      <c r="C24" s="55">
        <f>'mo expenses'!D14</f>
        <v>300</v>
      </c>
      <c r="D24" s="56">
        <f t="shared" si="5"/>
        <v>301.25</v>
      </c>
      <c r="E24" s="56">
        <f t="shared" ref="E24:N24" si="6">D24*(1+($B$17/12))</f>
        <v>302.50520833333331</v>
      </c>
      <c r="F24" s="56">
        <f t="shared" si="6"/>
        <v>303.76564670138885</v>
      </c>
      <c r="G24" s="56">
        <f t="shared" si="6"/>
        <v>305.03133689597797</v>
      </c>
      <c r="H24" s="56">
        <f t="shared" si="6"/>
        <v>306.30230079971119</v>
      </c>
      <c r="I24" s="56">
        <f t="shared" si="6"/>
        <v>307.57856038637664</v>
      </c>
      <c r="J24" s="56">
        <f t="shared" si="6"/>
        <v>308.86013772131986</v>
      </c>
      <c r="K24" s="56">
        <f t="shared" si="6"/>
        <v>310.14705496182535</v>
      </c>
      <c r="L24" s="56">
        <f t="shared" si="6"/>
        <v>311.4393343574996</v>
      </c>
      <c r="M24" s="56">
        <f t="shared" si="6"/>
        <v>312.73699825065586</v>
      </c>
      <c r="N24" s="56">
        <f t="shared" si="6"/>
        <v>314.04006907670026</v>
      </c>
      <c r="O24" s="22">
        <f t="shared" si="4"/>
        <v>3683.6566474847887</v>
      </c>
    </row>
    <row r="25" spans="2:15">
      <c r="B25" s="8" t="str">
        <f>'mo expenses'!B15</f>
        <v>Telephone / Internet</v>
      </c>
      <c r="C25" s="55">
        <f>'mo expenses'!D15</f>
        <v>300</v>
      </c>
      <c r="D25" s="56">
        <f t="shared" si="5"/>
        <v>301.25</v>
      </c>
      <c r="E25" s="56">
        <f t="shared" ref="E25:N25" si="7">D25*(1+($B$17/12))</f>
        <v>302.50520833333331</v>
      </c>
      <c r="F25" s="56">
        <f t="shared" si="7"/>
        <v>303.76564670138885</v>
      </c>
      <c r="G25" s="56">
        <f t="shared" si="7"/>
        <v>305.03133689597797</v>
      </c>
      <c r="H25" s="56">
        <f t="shared" si="7"/>
        <v>306.30230079971119</v>
      </c>
      <c r="I25" s="56">
        <f t="shared" si="7"/>
        <v>307.57856038637664</v>
      </c>
      <c r="J25" s="56">
        <f t="shared" si="7"/>
        <v>308.86013772131986</v>
      </c>
      <c r="K25" s="56">
        <f t="shared" si="7"/>
        <v>310.14705496182535</v>
      </c>
      <c r="L25" s="56">
        <f t="shared" si="7"/>
        <v>311.4393343574996</v>
      </c>
      <c r="M25" s="56">
        <f t="shared" si="7"/>
        <v>312.73699825065586</v>
      </c>
      <c r="N25" s="56">
        <f t="shared" si="7"/>
        <v>314.04006907670026</v>
      </c>
      <c r="O25" s="22">
        <f t="shared" si="4"/>
        <v>3683.6566474847887</v>
      </c>
    </row>
    <row r="26" spans="2:15">
      <c r="B26" s="8" t="str">
        <f>'mo expenses'!B16</f>
        <v>Insurance (Liability, Work Comp, Other)</v>
      </c>
      <c r="C26" s="55">
        <f>'mo expenses'!D16</f>
        <v>150</v>
      </c>
      <c r="D26" s="56">
        <f t="shared" si="5"/>
        <v>150.625</v>
      </c>
      <c r="E26" s="56">
        <f t="shared" ref="E26:N26" si="8">D26*(1+($B$17/12))</f>
        <v>151.25260416666666</v>
      </c>
      <c r="F26" s="56">
        <f t="shared" si="8"/>
        <v>151.88282335069442</v>
      </c>
      <c r="G26" s="56">
        <f t="shared" si="8"/>
        <v>152.51566844798899</v>
      </c>
      <c r="H26" s="56">
        <f t="shared" si="8"/>
        <v>153.1511503998556</v>
      </c>
      <c r="I26" s="56">
        <f t="shared" si="8"/>
        <v>153.78928019318832</v>
      </c>
      <c r="J26" s="56">
        <f t="shared" si="8"/>
        <v>154.43006886065993</v>
      </c>
      <c r="K26" s="56">
        <f t="shared" si="8"/>
        <v>155.07352748091267</v>
      </c>
      <c r="L26" s="56">
        <f t="shared" si="8"/>
        <v>155.7196671787498</v>
      </c>
      <c r="M26" s="56">
        <f t="shared" si="8"/>
        <v>156.36849912532793</v>
      </c>
      <c r="N26" s="56">
        <f t="shared" si="8"/>
        <v>157.02003453835013</v>
      </c>
      <c r="O26" s="22">
        <f t="shared" si="4"/>
        <v>1841.8283237423943</v>
      </c>
    </row>
    <row r="27" spans="2:15">
      <c r="B27" s="8" t="str">
        <f>'mo expenses'!B17</f>
        <v>Maintenance/housekeeping</v>
      </c>
      <c r="C27" s="55">
        <f>'mo expenses'!D17</f>
        <v>0</v>
      </c>
      <c r="D27" s="56">
        <f t="shared" si="5"/>
        <v>0</v>
      </c>
      <c r="E27" s="56">
        <f t="shared" ref="E27:N27" si="9">D27*(1+($B$17/12))</f>
        <v>0</v>
      </c>
      <c r="F27" s="56">
        <f t="shared" si="9"/>
        <v>0</v>
      </c>
      <c r="G27" s="56">
        <f t="shared" si="9"/>
        <v>0</v>
      </c>
      <c r="H27" s="56">
        <f t="shared" si="9"/>
        <v>0</v>
      </c>
      <c r="I27" s="56">
        <f t="shared" si="9"/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22">
        <f t="shared" si="4"/>
        <v>0</v>
      </c>
    </row>
    <row r="28" spans="2:15">
      <c r="B28" s="8" t="str">
        <f>'mo expenses'!B18</f>
        <v>Lease / Rent of Vehicles, Machinery, Equipment</v>
      </c>
      <c r="C28" s="55">
        <f>'mo expenses'!D18</f>
        <v>0</v>
      </c>
      <c r="D28" s="56">
        <f t="shared" si="5"/>
        <v>0</v>
      </c>
      <c r="E28" s="56">
        <f t="shared" ref="E28:N28" si="10">D28*(1+($B$17/12))</f>
        <v>0</v>
      </c>
      <c r="F28" s="56">
        <f t="shared" si="10"/>
        <v>0</v>
      </c>
      <c r="G28" s="56">
        <f t="shared" si="10"/>
        <v>0</v>
      </c>
      <c r="H28" s="56">
        <f t="shared" si="10"/>
        <v>0</v>
      </c>
      <c r="I28" s="56">
        <f t="shared" si="10"/>
        <v>0</v>
      </c>
      <c r="J28" s="56">
        <f t="shared" si="10"/>
        <v>0</v>
      </c>
      <c r="K28" s="56">
        <f t="shared" si="10"/>
        <v>0</v>
      </c>
      <c r="L28" s="56">
        <f t="shared" si="10"/>
        <v>0</v>
      </c>
      <c r="M28" s="56">
        <f t="shared" si="10"/>
        <v>0</v>
      </c>
      <c r="N28" s="56">
        <f t="shared" si="10"/>
        <v>0</v>
      </c>
      <c r="O28" s="22">
        <f t="shared" si="4"/>
        <v>0</v>
      </c>
    </row>
    <row r="29" spans="2:15">
      <c r="B29" s="8" t="str">
        <f>'mo expenses'!B19</f>
        <v>Miscellaneous</v>
      </c>
      <c r="C29" s="55">
        <f>'mo expenses'!D19</f>
        <v>400</v>
      </c>
      <c r="D29" s="56">
        <f t="shared" si="5"/>
        <v>401.66666666666669</v>
      </c>
      <c r="E29" s="56">
        <f t="shared" ref="E29:N29" si="11">D29*(1+($B$17/12))</f>
        <v>403.34027777777777</v>
      </c>
      <c r="F29" s="56">
        <f t="shared" si="11"/>
        <v>405.0208622685185</v>
      </c>
      <c r="G29" s="56">
        <f t="shared" si="11"/>
        <v>406.7084491946373</v>
      </c>
      <c r="H29" s="56">
        <f t="shared" si="11"/>
        <v>408.40306773294827</v>
      </c>
      <c r="I29" s="56">
        <f t="shared" si="11"/>
        <v>410.10474718183553</v>
      </c>
      <c r="J29" s="56">
        <f t="shared" si="11"/>
        <v>411.81351696175983</v>
      </c>
      <c r="K29" s="56">
        <f t="shared" si="11"/>
        <v>413.52940661576713</v>
      </c>
      <c r="L29" s="56">
        <f t="shared" si="11"/>
        <v>415.25244580999947</v>
      </c>
      <c r="M29" s="56">
        <f t="shared" si="11"/>
        <v>416.98266433420781</v>
      </c>
      <c r="N29" s="56">
        <f t="shared" si="11"/>
        <v>418.72009210226702</v>
      </c>
      <c r="O29" s="22">
        <f t="shared" si="4"/>
        <v>4911.5421966463846</v>
      </c>
    </row>
    <row r="30" spans="2:15">
      <c r="B30" s="8" t="str">
        <f>'mo expenses'!B20</f>
        <v>Repairs &amp; Maintenance</v>
      </c>
      <c r="C30" s="55">
        <f>'mo expenses'!D20</f>
        <v>0</v>
      </c>
      <c r="D30" s="56">
        <f t="shared" si="5"/>
        <v>0</v>
      </c>
      <c r="E30" s="56">
        <f t="shared" ref="E30:N30" si="12">D30*(1+($B$17/12))</f>
        <v>0</v>
      </c>
      <c r="F30" s="56">
        <f t="shared" si="12"/>
        <v>0</v>
      </c>
      <c r="G30" s="56">
        <f t="shared" si="12"/>
        <v>0</v>
      </c>
      <c r="H30" s="56">
        <f t="shared" si="12"/>
        <v>0</v>
      </c>
      <c r="I30" s="56">
        <f t="shared" si="12"/>
        <v>0</v>
      </c>
      <c r="J30" s="56">
        <f t="shared" si="12"/>
        <v>0</v>
      </c>
      <c r="K30" s="56">
        <f t="shared" si="12"/>
        <v>0</v>
      </c>
      <c r="L30" s="56">
        <f t="shared" si="12"/>
        <v>0</v>
      </c>
      <c r="M30" s="56">
        <f t="shared" si="12"/>
        <v>0</v>
      </c>
      <c r="N30" s="56">
        <f t="shared" si="12"/>
        <v>0</v>
      </c>
      <c r="O30" s="22">
        <f t="shared" si="4"/>
        <v>0</v>
      </c>
    </row>
    <row r="31" spans="2:15">
      <c r="B31" s="8" t="str">
        <f>'mo expenses'!B21</f>
        <v>Travel / Meals / Entertainment</v>
      </c>
      <c r="C31" s="55">
        <f>'mo expenses'!D21</f>
        <v>0</v>
      </c>
      <c r="D31" s="56">
        <f t="shared" si="5"/>
        <v>0</v>
      </c>
      <c r="E31" s="56">
        <f t="shared" ref="E31:N31" si="13">D31*(1+($B$17/12))</f>
        <v>0</v>
      </c>
      <c r="F31" s="56">
        <f t="shared" si="13"/>
        <v>0</v>
      </c>
      <c r="G31" s="56">
        <f t="shared" si="13"/>
        <v>0</v>
      </c>
      <c r="H31" s="56">
        <f t="shared" si="13"/>
        <v>0</v>
      </c>
      <c r="I31" s="56">
        <f t="shared" si="13"/>
        <v>0</v>
      </c>
      <c r="J31" s="56">
        <f t="shared" si="13"/>
        <v>0</v>
      </c>
      <c r="K31" s="56">
        <f t="shared" si="13"/>
        <v>0</v>
      </c>
      <c r="L31" s="56">
        <f t="shared" si="13"/>
        <v>0</v>
      </c>
      <c r="M31" s="56">
        <f t="shared" si="13"/>
        <v>0</v>
      </c>
      <c r="N31" s="56">
        <f t="shared" si="13"/>
        <v>0</v>
      </c>
      <c r="O31" s="22">
        <f t="shared" si="4"/>
        <v>0</v>
      </c>
    </row>
    <row r="32" spans="2:15">
      <c r="B32" s="8" t="str">
        <f>'mo expenses'!B22</f>
        <v>Other</v>
      </c>
      <c r="C32" s="55">
        <f>'mo expenses'!D22</f>
        <v>0</v>
      </c>
      <c r="D32" s="56">
        <f t="shared" si="5"/>
        <v>0</v>
      </c>
      <c r="E32" s="56">
        <f t="shared" ref="E32:N32" si="14">D32*(1+($B$17/12))</f>
        <v>0</v>
      </c>
      <c r="F32" s="56">
        <f t="shared" si="14"/>
        <v>0</v>
      </c>
      <c r="G32" s="56">
        <f t="shared" si="14"/>
        <v>0</v>
      </c>
      <c r="H32" s="56">
        <f t="shared" si="14"/>
        <v>0</v>
      </c>
      <c r="I32" s="56">
        <f t="shared" si="14"/>
        <v>0</v>
      </c>
      <c r="J32" s="56">
        <f t="shared" si="14"/>
        <v>0</v>
      </c>
      <c r="K32" s="56">
        <f t="shared" si="14"/>
        <v>0</v>
      </c>
      <c r="L32" s="56">
        <f t="shared" si="14"/>
        <v>0</v>
      </c>
      <c r="M32" s="56">
        <f t="shared" si="14"/>
        <v>0</v>
      </c>
      <c r="N32" s="56">
        <f t="shared" si="14"/>
        <v>0</v>
      </c>
      <c r="O32" s="22">
        <f t="shared" si="4"/>
        <v>0</v>
      </c>
    </row>
    <row r="33" spans="2:15">
      <c r="B33" s="8" t="str">
        <f>'mo expenses'!B23</f>
        <v>Other</v>
      </c>
      <c r="C33" s="55">
        <f>'mo expenses'!D23</f>
        <v>0</v>
      </c>
      <c r="D33" s="56">
        <f t="shared" si="5"/>
        <v>0</v>
      </c>
      <c r="E33" s="56">
        <f t="shared" ref="E33:N33" si="15">D33*(1+($B$17/12))</f>
        <v>0</v>
      </c>
      <c r="F33" s="56">
        <f t="shared" si="15"/>
        <v>0</v>
      </c>
      <c r="G33" s="56">
        <f t="shared" si="15"/>
        <v>0</v>
      </c>
      <c r="H33" s="56">
        <f t="shared" si="15"/>
        <v>0</v>
      </c>
      <c r="I33" s="56">
        <f t="shared" si="15"/>
        <v>0</v>
      </c>
      <c r="J33" s="56">
        <f t="shared" si="15"/>
        <v>0</v>
      </c>
      <c r="K33" s="56">
        <f t="shared" si="15"/>
        <v>0</v>
      </c>
      <c r="L33" s="56">
        <f t="shared" si="15"/>
        <v>0</v>
      </c>
      <c r="M33" s="56">
        <f t="shared" si="15"/>
        <v>0</v>
      </c>
      <c r="N33" s="56">
        <f t="shared" si="15"/>
        <v>0</v>
      </c>
      <c r="O33" s="22">
        <f t="shared" si="4"/>
        <v>0</v>
      </c>
    </row>
    <row r="34" spans="2:15">
      <c r="B34" s="8" t="str">
        <f>'mo expenses'!B24</f>
        <v>Other</v>
      </c>
      <c r="C34" s="55">
        <f>'mo expenses'!D24</f>
        <v>0</v>
      </c>
      <c r="D34" s="56">
        <f t="shared" si="5"/>
        <v>0</v>
      </c>
      <c r="E34" s="56">
        <f t="shared" ref="E34:N34" si="16">D34*(1+($B$17/12))</f>
        <v>0</v>
      </c>
      <c r="F34" s="56">
        <f t="shared" si="16"/>
        <v>0</v>
      </c>
      <c r="G34" s="56">
        <f t="shared" si="16"/>
        <v>0</v>
      </c>
      <c r="H34" s="56">
        <f t="shared" si="16"/>
        <v>0</v>
      </c>
      <c r="I34" s="56">
        <f t="shared" si="16"/>
        <v>0</v>
      </c>
      <c r="J34" s="56">
        <f t="shared" si="16"/>
        <v>0</v>
      </c>
      <c r="K34" s="56">
        <f t="shared" si="16"/>
        <v>0</v>
      </c>
      <c r="L34" s="56">
        <f t="shared" si="16"/>
        <v>0</v>
      </c>
      <c r="M34" s="56">
        <f t="shared" si="16"/>
        <v>0</v>
      </c>
      <c r="N34" s="56">
        <f t="shared" si="16"/>
        <v>0</v>
      </c>
      <c r="O34" s="22">
        <f t="shared" si="4"/>
        <v>0</v>
      </c>
    </row>
    <row r="35" spans="2:15">
      <c r="B35" s="15" t="s">
        <v>118</v>
      </c>
      <c r="C35" s="24">
        <f>SUM(C18:C34)</f>
        <v>6089.333333333333</v>
      </c>
      <c r="D35" s="24">
        <f t="shared" ref="D35:N35" si="17">SUM(D18:D34)</f>
        <v>6114.7055555555553</v>
      </c>
      <c r="E35" s="24">
        <f t="shared" si="17"/>
        <v>6140.1834953703692</v>
      </c>
      <c r="F35" s="24">
        <f t="shared" si="17"/>
        <v>6165.7675932677457</v>
      </c>
      <c r="G35" s="24">
        <f t="shared" si="17"/>
        <v>6191.458291573028</v>
      </c>
      <c r="H35" s="24">
        <f t="shared" si="17"/>
        <v>6217.2560344545818</v>
      </c>
      <c r="I35" s="24">
        <f t="shared" si="17"/>
        <v>6243.1612679314767</v>
      </c>
      <c r="J35" s="24">
        <f t="shared" si="17"/>
        <v>6269.1744398811907</v>
      </c>
      <c r="K35" s="24">
        <f t="shared" si="17"/>
        <v>6295.2960000473613</v>
      </c>
      <c r="L35" s="24">
        <f t="shared" si="17"/>
        <v>6321.526400047559</v>
      </c>
      <c r="M35" s="24">
        <f t="shared" si="17"/>
        <v>6347.8660933810906</v>
      </c>
      <c r="N35" s="24">
        <f t="shared" si="17"/>
        <v>6374.3155354368446</v>
      </c>
      <c r="O35" s="24">
        <f t="shared" si="4"/>
        <v>74770.044040280147</v>
      </c>
    </row>
    <row r="36" spans="2:15">
      <c r="B36" s="1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s="75" customFormat="1" ht="15.75">
      <c r="B37" s="73" t="s">
        <v>120</v>
      </c>
      <c r="C37" s="74">
        <f>C14-C35</f>
        <v>1760.666666666667</v>
      </c>
      <c r="D37" s="74">
        <f t="shared" ref="D37:N37" si="18">D14-D35</f>
        <v>1800.7111111111108</v>
      </c>
      <c r="E37" s="74">
        <f t="shared" si="18"/>
        <v>1841.1949768518525</v>
      </c>
      <c r="F37" s="74">
        <f t="shared" si="18"/>
        <v>1882.122366222995</v>
      </c>
      <c r="G37" s="74">
        <f t="shared" si="18"/>
        <v>1923.4974175801344</v>
      </c>
      <c r="H37" s="74">
        <f t="shared" si="18"/>
        <v>1965.3243056081901</v>
      </c>
      <c r="I37" s="74">
        <f t="shared" si="18"/>
        <v>2007.6072416318184</v>
      </c>
      <c r="J37" s="74">
        <f t="shared" si="18"/>
        <v>2050.3504739284645</v>
      </c>
      <c r="K37" s="74">
        <f t="shared" si="18"/>
        <v>2093.5582880440415</v>
      </c>
      <c r="L37" s="74">
        <f t="shared" si="18"/>
        <v>2137.2350071112714</v>
      </c>
      <c r="M37" s="74">
        <f t="shared" si="18"/>
        <v>2181.3849921707306</v>
      </c>
      <c r="N37" s="74">
        <f t="shared" si="18"/>
        <v>2226.0126424945738</v>
      </c>
      <c r="O37" s="74">
        <f t="shared" si="4"/>
        <v>23869.665489421848</v>
      </c>
    </row>
    <row r="38" spans="2:15">
      <c r="B38" s="72" t="s">
        <v>121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2" spans="2:15" ht="18.75">
      <c r="B42" s="51" t="s">
        <v>122</v>
      </c>
      <c r="C42" s="52"/>
      <c r="D42" s="6"/>
      <c r="E42" s="3"/>
      <c r="F42" s="3"/>
      <c r="G42" s="12"/>
      <c r="H42" s="3"/>
      <c r="I42" s="3"/>
      <c r="J42" s="3"/>
      <c r="K42" s="3"/>
      <c r="L42" s="3"/>
      <c r="M42" s="3"/>
      <c r="N42" s="3"/>
      <c r="O42" s="3"/>
    </row>
    <row r="43" spans="2:15">
      <c r="B43" s="69" t="s">
        <v>108</v>
      </c>
      <c r="C43" s="58" t="s">
        <v>93</v>
      </c>
      <c r="D43" s="58" t="s">
        <v>94</v>
      </c>
      <c r="E43" s="58" t="s">
        <v>95</v>
      </c>
      <c r="F43" s="58" t="s">
        <v>96</v>
      </c>
      <c r="G43" s="58" t="s">
        <v>97</v>
      </c>
      <c r="H43" s="58" t="s">
        <v>98</v>
      </c>
      <c r="I43" s="58" t="s">
        <v>99</v>
      </c>
      <c r="J43" s="58" t="s">
        <v>100</v>
      </c>
      <c r="K43" s="58" t="s">
        <v>101</v>
      </c>
      <c r="L43" s="58" t="s">
        <v>102</v>
      </c>
      <c r="M43" s="58" t="s">
        <v>103</v>
      </c>
      <c r="N43" s="58" t="s">
        <v>104</v>
      </c>
      <c r="O43" s="3" t="s">
        <v>40</v>
      </c>
    </row>
    <row r="44" spans="2:15" ht="15.75">
      <c r="B44" s="68" t="s">
        <v>88</v>
      </c>
      <c r="C44" s="55">
        <f>revenue!C35</f>
        <v>3590.3174691842146</v>
      </c>
      <c r="D44" s="55">
        <f>revenue!D35</f>
        <v>3620.2367814274162</v>
      </c>
      <c r="E44" s="55">
        <f>revenue!E35</f>
        <v>3650.4054212726446</v>
      </c>
      <c r="F44" s="55">
        <f>revenue!F35</f>
        <v>3680.8254664499163</v>
      </c>
      <c r="G44" s="55">
        <f>revenue!G35</f>
        <v>3711.4990120036655</v>
      </c>
      <c r="H44" s="55">
        <f>revenue!H35</f>
        <v>3742.4281704370292</v>
      </c>
      <c r="I44" s="55">
        <f>revenue!I35</f>
        <v>3773.6150718573376</v>
      </c>
      <c r="J44" s="55">
        <f>revenue!J35</f>
        <v>3805.0618641228152</v>
      </c>
      <c r="K44" s="55">
        <f>revenue!K35</f>
        <v>3836.7707129905052</v>
      </c>
      <c r="L44" s="55">
        <f>revenue!L35</f>
        <v>3868.743802265426</v>
      </c>
      <c r="M44" s="55">
        <f>revenue!M35</f>
        <v>3900.983333950971</v>
      </c>
      <c r="N44" s="55">
        <f>revenue!N35</f>
        <v>3933.4915284005624</v>
      </c>
      <c r="O44" s="22">
        <f>SUM(C44:N44)</f>
        <v>45114.378634362503</v>
      </c>
    </row>
    <row r="45" spans="2:15" ht="15.75">
      <c r="B45" s="68" t="s">
        <v>89</v>
      </c>
      <c r="C45" s="55">
        <f>revenue!C36</f>
        <v>4142.6740029048633</v>
      </c>
      <c r="D45" s="55">
        <f>revenue!D36</f>
        <v>4177.1962862624041</v>
      </c>
      <c r="E45" s="55">
        <f>revenue!E36</f>
        <v>4212.0062553145908</v>
      </c>
      <c r="F45" s="55">
        <f>revenue!F36</f>
        <v>4247.1063074422127</v>
      </c>
      <c r="G45" s="55">
        <f>revenue!G36</f>
        <v>4282.4988600042307</v>
      </c>
      <c r="H45" s="55">
        <f>revenue!H36</f>
        <v>4318.1863505042656</v>
      </c>
      <c r="I45" s="55">
        <f>revenue!I36</f>
        <v>4354.1712367584678</v>
      </c>
      <c r="J45" s="55">
        <f>revenue!J36</f>
        <v>4390.4559970647879</v>
      </c>
      <c r="K45" s="55">
        <f>revenue!K36</f>
        <v>4427.0431303736614</v>
      </c>
      <c r="L45" s="55">
        <f>revenue!L36</f>
        <v>4463.9351564601084</v>
      </c>
      <c r="M45" s="55">
        <f>revenue!M36</f>
        <v>4501.1346160972762</v>
      </c>
      <c r="N45" s="55">
        <f>revenue!N36</f>
        <v>4538.6440712314197</v>
      </c>
      <c r="O45" s="22">
        <f t="shared" ref="O45:O48" si="19">SUM(C45:N45)</f>
        <v>52055.052270418295</v>
      </c>
    </row>
    <row r="46" spans="2:15" ht="15.75">
      <c r="B46" s="68" t="s">
        <v>90</v>
      </c>
      <c r="C46" s="55">
        <f>revenue!C37</f>
        <v>939.00610732510199</v>
      </c>
      <c r="D46" s="55">
        <f>revenue!D37</f>
        <v>946.83115821947786</v>
      </c>
      <c r="E46" s="55">
        <f>revenue!E37</f>
        <v>954.72141787130681</v>
      </c>
      <c r="F46" s="55">
        <f>revenue!F37</f>
        <v>962.67742968690106</v>
      </c>
      <c r="G46" s="55">
        <f>revenue!G37</f>
        <v>970.69974160095853</v>
      </c>
      <c r="H46" s="55">
        <f>revenue!H37</f>
        <v>978.78890611429983</v>
      </c>
      <c r="I46" s="55">
        <f>revenue!I37</f>
        <v>986.94548033191893</v>
      </c>
      <c r="J46" s="55">
        <f>revenue!J37</f>
        <v>995.17002600135152</v>
      </c>
      <c r="K46" s="55">
        <f>revenue!K37</f>
        <v>1003.4631095513628</v>
      </c>
      <c r="L46" s="55">
        <f>revenue!L37</f>
        <v>1011.8253021309574</v>
      </c>
      <c r="M46" s="55">
        <f>revenue!M37</f>
        <v>1020.2571796487154</v>
      </c>
      <c r="N46" s="55">
        <f>revenue!N37</f>
        <v>1028.7593228124547</v>
      </c>
      <c r="O46" s="22">
        <f t="shared" si="19"/>
        <v>11799.145181294807</v>
      </c>
    </row>
    <row r="47" spans="2:15" ht="15.75">
      <c r="B47" s="68" t="s">
        <v>91</v>
      </c>
      <c r="C47" s="55">
        <f>revenue!C38</f>
        <v>0</v>
      </c>
      <c r="D47" s="55">
        <f>revenue!D38</f>
        <v>0</v>
      </c>
      <c r="E47" s="55">
        <f>revenue!E38</f>
        <v>0</v>
      </c>
      <c r="F47" s="55">
        <f>revenue!F38</f>
        <v>0</v>
      </c>
      <c r="G47" s="55">
        <f>revenue!G38</f>
        <v>0</v>
      </c>
      <c r="H47" s="55">
        <f>revenue!H38</f>
        <v>0</v>
      </c>
      <c r="I47" s="55">
        <f>revenue!I38</f>
        <v>0</v>
      </c>
      <c r="J47" s="55">
        <f>revenue!J38</f>
        <v>0</v>
      </c>
      <c r="K47" s="55">
        <f>revenue!K38</f>
        <v>0</v>
      </c>
      <c r="L47" s="55">
        <f>revenue!L38</f>
        <v>0</v>
      </c>
      <c r="M47" s="55">
        <f>revenue!M38</f>
        <v>0</v>
      </c>
      <c r="N47" s="55">
        <f>revenue!N38</f>
        <v>0</v>
      </c>
      <c r="O47" s="22">
        <f t="shared" si="19"/>
        <v>0</v>
      </c>
    </row>
    <row r="48" spans="2:15" ht="15.75">
      <c r="B48" s="68" t="s">
        <v>92</v>
      </c>
      <c r="C48" s="55">
        <f>revenue!C39</f>
        <v>0</v>
      </c>
      <c r="D48" s="55">
        <f>revenue!D39</f>
        <v>0</v>
      </c>
      <c r="E48" s="55">
        <f>revenue!E39</f>
        <v>0</v>
      </c>
      <c r="F48" s="55">
        <f>revenue!F39</f>
        <v>0</v>
      </c>
      <c r="G48" s="55">
        <f>revenue!G39</f>
        <v>0</v>
      </c>
      <c r="H48" s="55">
        <f>revenue!H39</f>
        <v>0</v>
      </c>
      <c r="I48" s="55">
        <f>revenue!I39</f>
        <v>0</v>
      </c>
      <c r="J48" s="55">
        <f>revenue!J39</f>
        <v>0</v>
      </c>
      <c r="K48" s="55">
        <f>revenue!K39</f>
        <v>0</v>
      </c>
      <c r="L48" s="55">
        <f>revenue!L39</f>
        <v>0</v>
      </c>
      <c r="M48" s="55">
        <f>revenue!M39</f>
        <v>0</v>
      </c>
      <c r="N48" s="55">
        <f>revenue!N39</f>
        <v>0</v>
      </c>
      <c r="O48" s="22">
        <f t="shared" si="19"/>
        <v>0</v>
      </c>
    </row>
    <row r="49" spans="2:15">
      <c r="B49" s="69" t="s">
        <v>112</v>
      </c>
      <c r="C49" s="65">
        <f>SUM(C44:C48)</f>
        <v>8671.9975794141792</v>
      </c>
      <c r="D49" s="65">
        <f t="shared" ref="D49" si="20">SUM(D44:D48)</f>
        <v>8744.2642259092991</v>
      </c>
      <c r="E49" s="65">
        <f t="shared" ref="E49" si="21">SUM(E44:E48)</f>
        <v>8817.1330944585425</v>
      </c>
      <c r="F49" s="65">
        <f t="shared" ref="F49" si="22">SUM(F44:F48)</f>
        <v>8890.6092035790298</v>
      </c>
      <c r="G49" s="65">
        <f t="shared" ref="G49" si="23">SUM(G44:G48)</f>
        <v>8964.6976136088542</v>
      </c>
      <c r="H49" s="65">
        <f t="shared" ref="H49" si="24">SUM(H44:H48)</f>
        <v>9039.4034270555949</v>
      </c>
      <c r="I49" s="65">
        <f t="shared" ref="I49" si="25">SUM(I44:I48)</f>
        <v>9114.7317889477235</v>
      </c>
      <c r="J49" s="65">
        <f t="shared" ref="J49" si="26">SUM(J44:J48)</f>
        <v>9190.6878871889548</v>
      </c>
      <c r="K49" s="65">
        <f t="shared" ref="K49" si="27">SUM(K44:K48)</f>
        <v>9267.2769529155303</v>
      </c>
      <c r="L49" s="65">
        <f t="shared" ref="L49" si="28">SUM(L44:L48)</f>
        <v>9344.5042608564909</v>
      </c>
      <c r="M49" s="65">
        <f t="shared" ref="M49" si="29">SUM(M44:M48)</f>
        <v>9422.3751296969622</v>
      </c>
      <c r="N49" s="65">
        <f t="shared" ref="N49" si="30">SUM(N44:N48)</f>
        <v>9500.8949224444368</v>
      </c>
      <c r="O49" s="24">
        <f>SUM(O44:O48)</f>
        <v>108968.57608607561</v>
      </c>
    </row>
    <row r="50" spans="2:15">
      <c r="B50" s="57"/>
      <c r="C50" s="58"/>
      <c r="D50" s="5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>
      <c r="B51" s="69" t="s">
        <v>117</v>
      </c>
      <c r="C51" s="58"/>
      <c r="D51" s="5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>
      <c r="B52" s="8" t="str">
        <f>'mo expenses'!B8</f>
        <v>Marketing / Advertising / Web Site Hosting</v>
      </c>
      <c r="C52" s="55">
        <f>N18</f>
        <v>418.72009210226702</v>
      </c>
      <c r="D52" s="56">
        <f>C52*(1+($B$17/12))</f>
        <v>420.46475915269315</v>
      </c>
      <c r="E52" s="56">
        <f t="shared" ref="E52:N52" si="31">D52*(1+($B$17/12))</f>
        <v>422.21669564916272</v>
      </c>
      <c r="F52" s="56">
        <f t="shared" si="31"/>
        <v>423.97593188103423</v>
      </c>
      <c r="G52" s="56">
        <f t="shared" si="31"/>
        <v>425.74249826387188</v>
      </c>
      <c r="H52" s="56">
        <f t="shared" si="31"/>
        <v>427.51642533997136</v>
      </c>
      <c r="I52" s="56">
        <f t="shared" si="31"/>
        <v>429.29774377888788</v>
      </c>
      <c r="J52" s="56">
        <f t="shared" si="31"/>
        <v>431.0864843779666</v>
      </c>
      <c r="K52" s="56">
        <f t="shared" si="31"/>
        <v>432.88267806287479</v>
      </c>
      <c r="L52" s="56">
        <f t="shared" si="31"/>
        <v>434.68635588813675</v>
      </c>
      <c r="M52" s="56">
        <f t="shared" si="31"/>
        <v>436.49754903767064</v>
      </c>
      <c r="N52" s="56">
        <f t="shared" si="31"/>
        <v>438.3162888253276</v>
      </c>
      <c r="O52" s="22">
        <f>SUM(C52:N52)</f>
        <v>5141.4035023598635</v>
      </c>
    </row>
    <row r="53" spans="2:15">
      <c r="B53" s="8" t="str">
        <f>'mo expenses'!B9</f>
        <v>Supplies &amp; Office Expense</v>
      </c>
      <c r="C53" s="55">
        <f t="shared" ref="C53:C68" si="32">N19</f>
        <v>261.70005756391697</v>
      </c>
      <c r="D53" s="56">
        <f>C53*(1+($B$17/12))</f>
        <v>262.79047447043331</v>
      </c>
      <c r="E53" s="56">
        <f t="shared" ref="E53:N53" si="33">D53*(1+($B$17/12))</f>
        <v>263.88543478072677</v>
      </c>
      <c r="F53" s="56">
        <f t="shared" si="33"/>
        <v>264.98495742564648</v>
      </c>
      <c r="G53" s="56">
        <f t="shared" si="33"/>
        <v>266.08906141492002</v>
      </c>
      <c r="H53" s="56">
        <f t="shared" si="33"/>
        <v>267.19776583748217</v>
      </c>
      <c r="I53" s="56">
        <f t="shared" si="33"/>
        <v>268.31108986180499</v>
      </c>
      <c r="J53" s="56">
        <f t="shared" si="33"/>
        <v>269.42905273622915</v>
      </c>
      <c r="K53" s="56">
        <f t="shared" si="33"/>
        <v>270.55167378929679</v>
      </c>
      <c r="L53" s="56">
        <f t="shared" si="33"/>
        <v>271.67897243008554</v>
      </c>
      <c r="M53" s="56">
        <f t="shared" si="33"/>
        <v>272.81096814854425</v>
      </c>
      <c r="N53" s="56">
        <f t="shared" si="33"/>
        <v>273.94768051582986</v>
      </c>
      <c r="O53" s="22">
        <f t="shared" ref="O53:O69" si="34">SUM(C53:N53)</f>
        <v>3213.3771889749164</v>
      </c>
    </row>
    <row r="54" spans="2:15">
      <c r="B54" s="8" t="str">
        <f>'mo expenses'!B10</f>
        <v>Legal / Accounting</v>
      </c>
      <c r="C54" s="55">
        <f t="shared" si="32"/>
        <v>157.02003453835013</v>
      </c>
      <c r="D54" s="56">
        <f t="shared" ref="D54:N54" si="35">C54*(1+($B$17/12))</f>
        <v>157.67428468225992</v>
      </c>
      <c r="E54" s="56">
        <f t="shared" si="35"/>
        <v>158.331260868436</v>
      </c>
      <c r="F54" s="56">
        <f t="shared" si="35"/>
        <v>158.99097445538783</v>
      </c>
      <c r="G54" s="56">
        <f t="shared" si="35"/>
        <v>159.65343684895194</v>
      </c>
      <c r="H54" s="56">
        <f t="shared" si="35"/>
        <v>160.31865950248923</v>
      </c>
      <c r="I54" s="56">
        <f t="shared" si="35"/>
        <v>160.98665391708292</v>
      </c>
      <c r="J54" s="56">
        <f t="shared" si="35"/>
        <v>161.65743164173742</v>
      </c>
      <c r="K54" s="56">
        <f t="shared" si="35"/>
        <v>162.33100427357797</v>
      </c>
      <c r="L54" s="56">
        <f t="shared" si="35"/>
        <v>163.00738345805121</v>
      </c>
      <c r="M54" s="56">
        <f t="shared" si="35"/>
        <v>163.68658088912642</v>
      </c>
      <c r="N54" s="56">
        <f t="shared" si="35"/>
        <v>164.36860830949777</v>
      </c>
      <c r="O54" s="22">
        <f t="shared" si="34"/>
        <v>1928.0263133849489</v>
      </c>
    </row>
    <row r="55" spans="2:15">
      <c r="B55" s="8" t="str">
        <f>'mo expenses'!B11</f>
        <v>Independent Contractors</v>
      </c>
      <c r="C55" s="55">
        <f t="shared" si="32"/>
        <v>0</v>
      </c>
      <c r="D55" s="56">
        <f t="shared" ref="D55:N55" si="36">C55*(1+($B$17/12))</f>
        <v>0</v>
      </c>
      <c r="E55" s="56">
        <f t="shared" si="36"/>
        <v>0</v>
      </c>
      <c r="F55" s="56">
        <f t="shared" si="36"/>
        <v>0</v>
      </c>
      <c r="G55" s="56">
        <f t="shared" si="36"/>
        <v>0</v>
      </c>
      <c r="H55" s="56">
        <f t="shared" si="36"/>
        <v>0</v>
      </c>
      <c r="I55" s="56">
        <f t="shared" si="36"/>
        <v>0</v>
      </c>
      <c r="J55" s="56">
        <f t="shared" si="36"/>
        <v>0</v>
      </c>
      <c r="K55" s="56">
        <f t="shared" si="36"/>
        <v>0</v>
      </c>
      <c r="L55" s="56">
        <f t="shared" si="36"/>
        <v>0</v>
      </c>
      <c r="M55" s="56">
        <f t="shared" si="36"/>
        <v>0</v>
      </c>
      <c r="N55" s="56">
        <f t="shared" si="36"/>
        <v>0</v>
      </c>
      <c r="O55" s="22">
        <f t="shared" si="34"/>
        <v>0</v>
      </c>
    </row>
    <row r="56" spans="2:15">
      <c r="B56" s="8" t="str">
        <f>'mo expenses'!B12</f>
        <v>Payroll (from payroll calculator)</v>
      </c>
      <c r="C56" s="55">
        <f t="shared" si="32"/>
        <v>3338.594867695409</v>
      </c>
      <c r="D56" s="56">
        <f t="shared" ref="D56:N56" si="37">C56*(1+($B$17/12))</f>
        <v>3352.5056796441399</v>
      </c>
      <c r="E56" s="56">
        <f t="shared" si="37"/>
        <v>3366.474453309324</v>
      </c>
      <c r="F56" s="56">
        <f t="shared" si="37"/>
        <v>3380.5014301981128</v>
      </c>
      <c r="G56" s="56">
        <f t="shared" si="37"/>
        <v>3394.586852823938</v>
      </c>
      <c r="H56" s="56">
        <f t="shared" si="37"/>
        <v>3408.7309647107045</v>
      </c>
      <c r="I56" s="56">
        <f t="shared" si="37"/>
        <v>3422.9340103969989</v>
      </c>
      <c r="J56" s="56">
        <f t="shared" si="37"/>
        <v>3437.1962354403199</v>
      </c>
      <c r="K56" s="56">
        <f t="shared" si="37"/>
        <v>3451.5178864213212</v>
      </c>
      <c r="L56" s="56">
        <f t="shared" si="37"/>
        <v>3465.8992109480769</v>
      </c>
      <c r="M56" s="56">
        <f t="shared" si="37"/>
        <v>3480.3404576603607</v>
      </c>
      <c r="N56" s="56">
        <f t="shared" si="37"/>
        <v>3494.8418762339456</v>
      </c>
      <c r="O56" s="22">
        <f t="shared" si="34"/>
        <v>40994.123925482636</v>
      </c>
    </row>
    <row r="57" spans="2:15">
      <c r="B57" s="8" t="str">
        <f>'mo expenses'!B13</f>
        <v>Rent / Mortgage Pmt  (mo pmt from startup expense calculator)</v>
      </c>
      <c r="C57" s="55">
        <f t="shared" si="32"/>
        <v>994.46021874288431</v>
      </c>
      <c r="D57" s="56">
        <f t="shared" ref="D57:N57" si="38">C57*(1+($B$17/12))</f>
        <v>998.6038029876463</v>
      </c>
      <c r="E57" s="56">
        <f t="shared" si="38"/>
        <v>1002.7646521667615</v>
      </c>
      <c r="F57" s="56">
        <f t="shared" si="38"/>
        <v>1006.9428382174564</v>
      </c>
      <c r="G57" s="56">
        <f t="shared" si="38"/>
        <v>1011.1384333766957</v>
      </c>
      <c r="H57" s="56">
        <f t="shared" si="38"/>
        <v>1015.351510182432</v>
      </c>
      <c r="I57" s="56">
        <f t="shared" si="38"/>
        <v>1019.5821414748588</v>
      </c>
      <c r="J57" s="56">
        <f t="shared" si="38"/>
        <v>1023.8304003976707</v>
      </c>
      <c r="K57" s="56">
        <f t="shared" si="38"/>
        <v>1028.0963603993278</v>
      </c>
      <c r="L57" s="56">
        <f t="shared" si="38"/>
        <v>1032.3800952343249</v>
      </c>
      <c r="M57" s="56">
        <f t="shared" si="38"/>
        <v>1036.6816789644679</v>
      </c>
      <c r="N57" s="56">
        <f t="shared" si="38"/>
        <v>1041.0011859601532</v>
      </c>
      <c r="O57" s="22">
        <f t="shared" si="34"/>
        <v>12210.833318104678</v>
      </c>
    </row>
    <row r="58" spans="2:15">
      <c r="B58" s="8" t="str">
        <f>'mo expenses'!B14</f>
        <v>Utilities</v>
      </c>
      <c r="C58" s="55">
        <f t="shared" si="32"/>
        <v>314.04006907670026</v>
      </c>
      <c r="D58" s="56">
        <f t="shared" ref="D58:N58" si="39">C58*(1+($B$17/12))</f>
        <v>315.34856936451985</v>
      </c>
      <c r="E58" s="56">
        <f t="shared" si="39"/>
        <v>316.66252173687201</v>
      </c>
      <c r="F58" s="56">
        <f t="shared" si="39"/>
        <v>317.98194891077566</v>
      </c>
      <c r="G58" s="56">
        <f t="shared" si="39"/>
        <v>319.30687369790388</v>
      </c>
      <c r="H58" s="56">
        <f t="shared" si="39"/>
        <v>320.63731900497845</v>
      </c>
      <c r="I58" s="56">
        <f t="shared" si="39"/>
        <v>321.97330783416584</v>
      </c>
      <c r="J58" s="56">
        <f t="shared" si="39"/>
        <v>323.31486328347484</v>
      </c>
      <c r="K58" s="56">
        <f t="shared" si="39"/>
        <v>324.66200854715595</v>
      </c>
      <c r="L58" s="56">
        <f t="shared" si="39"/>
        <v>326.01476691610242</v>
      </c>
      <c r="M58" s="56">
        <f t="shared" si="39"/>
        <v>327.37316177825284</v>
      </c>
      <c r="N58" s="56">
        <f t="shared" si="39"/>
        <v>328.73721661899555</v>
      </c>
      <c r="O58" s="22">
        <f t="shared" si="34"/>
        <v>3856.0526267698979</v>
      </c>
    </row>
    <row r="59" spans="2:15">
      <c r="B59" s="8" t="str">
        <f>'mo expenses'!B15</f>
        <v>Telephone / Internet</v>
      </c>
      <c r="C59" s="55">
        <f t="shared" si="32"/>
        <v>314.04006907670026</v>
      </c>
      <c r="D59" s="56">
        <f t="shared" ref="D59:N59" si="40">C59*(1+($B$17/12))</f>
        <v>315.34856936451985</v>
      </c>
      <c r="E59" s="56">
        <f t="shared" si="40"/>
        <v>316.66252173687201</v>
      </c>
      <c r="F59" s="56">
        <f t="shared" si="40"/>
        <v>317.98194891077566</v>
      </c>
      <c r="G59" s="56">
        <f t="shared" si="40"/>
        <v>319.30687369790388</v>
      </c>
      <c r="H59" s="56">
        <f t="shared" si="40"/>
        <v>320.63731900497845</v>
      </c>
      <c r="I59" s="56">
        <f t="shared" si="40"/>
        <v>321.97330783416584</v>
      </c>
      <c r="J59" s="56">
        <f t="shared" si="40"/>
        <v>323.31486328347484</v>
      </c>
      <c r="K59" s="56">
        <f t="shared" si="40"/>
        <v>324.66200854715595</v>
      </c>
      <c r="L59" s="56">
        <f t="shared" si="40"/>
        <v>326.01476691610242</v>
      </c>
      <c r="M59" s="56">
        <f t="shared" si="40"/>
        <v>327.37316177825284</v>
      </c>
      <c r="N59" s="56">
        <f t="shared" si="40"/>
        <v>328.73721661899555</v>
      </c>
      <c r="O59" s="22">
        <f t="shared" si="34"/>
        <v>3856.0526267698979</v>
      </c>
    </row>
    <row r="60" spans="2:15">
      <c r="B60" s="8" t="str">
        <f>'mo expenses'!B16</f>
        <v>Insurance (Liability, Work Comp, Other)</v>
      </c>
      <c r="C60" s="55">
        <f t="shared" si="32"/>
        <v>157.02003453835013</v>
      </c>
      <c r="D60" s="56">
        <f t="shared" ref="D60:N60" si="41">C60*(1+($B$17/12))</f>
        <v>157.67428468225992</v>
      </c>
      <c r="E60" s="56">
        <f t="shared" si="41"/>
        <v>158.331260868436</v>
      </c>
      <c r="F60" s="56">
        <f t="shared" si="41"/>
        <v>158.99097445538783</v>
      </c>
      <c r="G60" s="56">
        <f t="shared" si="41"/>
        <v>159.65343684895194</v>
      </c>
      <c r="H60" s="56">
        <f t="shared" si="41"/>
        <v>160.31865950248923</v>
      </c>
      <c r="I60" s="56">
        <f t="shared" si="41"/>
        <v>160.98665391708292</v>
      </c>
      <c r="J60" s="56">
        <f t="shared" si="41"/>
        <v>161.65743164173742</v>
      </c>
      <c r="K60" s="56">
        <f t="shared" si="41"/>
        <v>162.33100427357797</v>
      </c>
      <c r="L60" s="56">
        <f t="shared" si="41"/>
        <v>163.00738345805121</v>
      </c>
      <c r="M60" s="56">
        <f t="shared" si="41"/>
        <v>163.68658088912642</v>
      </c>
      <c r="N60" s="56">
        <f t="shared" si="41"/>
        <v>164.36860830949777</v>
      </c>
      <c r="O60" s="22">
        <f t="shared" si="34"/>
        <v>1928.0263133849489</v>
      </c>
    </row>
    <row r="61" spans="2:15">
      <c r="B61" s="8" t="str">
        <f>'mo expenses'!B17</f>
        <v>Maintenance/housekeeping</v>
      </c>
      <c r="C61" s="55">
        <f t="shared" si="32"/>
        <v>0</v>
      </c>
      <c r="D61" s="56">
        <f t="shared" ref="D61:N61" si="42">C61*(1+($B$17/12))</f>
        <v>0</v>
      </c>
      <c r="E61" s="56">
        <f t="shared" si="42"/>
        <v>0</v>
      </c>
      <c r="F61" s="56">
        <f t="shared" si="42"/>
        <v>0</v>
      </c>
      <c r="G61" s="56">
        <f t="shared" si="42"/>
        <v>0</v>
      </c>
      <c r="H61" s="56">
        <f t="shared" si="42"/>
        <v>0</v>
      </c>
      <c r="I61" s="56">
        <f t="shared" si="42"/>
        <v>0</v>
      </c>
      <c r="J61" s="56">
        <f t="shared" si="42"/>
        <v>0</v>
      </c>
      <c r="K61" s="56">
        <f t="shared" si="42"/>
        <v>0</v>
      </c>
      <c r="L61" s="56">
        <f t="shared" si="42"/>
        <v>0</v>
      </c>
      <c r="M61" s="56">
        <f t="shared" si="42"/>
        <v>0</v>
      </c>
      <c r="N61" s="56">
        <f t="shared" si="42"/>
        <v>0</v>
      </c>
      <c r="O61" s="22">
        <f t="shared" si="34"/>
        <v>0</v>
      </c>
    </row>
    <row r="62" spans="2:15">
      <c r="B62" s="8" t="str">
        <f>'mo expenses'!B18</f>
        <v>Lease / Rent of Vehicles, Machinery, Equipment</v>
      </c>
      <c r="C62" s="55">
        <f t="shared" si="32"/>
        <v>0</v>
      </c>
      <c r="D62" s="56">
        <f t="shared" ref="D62:N62" si="43">C62*(1+($B$17/12))</f>
        <v>0</v>
      </c>
      <c r="E62" s="56">
        <f t="shared" si="43"/>
        <v>0</v>
      </c>
      <c r="F62" s="56">
        <f t="shared" si="43"/>
        <v>0</v>
      </c>
      <c r="G62" s="56">
        <f t="shared" si="43"/>
        <v>0</v>
      </c>
      <c r="H62" s="56">
        <f t="shared" si="43"/>
        <v>0</v>
      </c>
      <c r="I62" s="56">
        <f t="shared" si="43"/>
        <v>0</v>
      </c>
      <c r="J62" s="56">
        <f t="shared" si="43"/>
        <v>0</v>
      </c>
      <c r="K62" s="56">
        <f t="shared" si="43"/>
        <v>0</v>
      </c>
      <c r="L62" s="56">
        <f t="shared" si="43"/>
        <v>0</v>
      </c>
      <c r="M62" s="56">
        <f t="shared" si="43"/>
        <v>0</v>
      </c>
      <c r="N62" s="56">
        <f t="shared" si="43"/>
        <v>0</v>
      </c>
      <c r="O62" s="22">
        <f t="shared" si="34"/>
        <v>0</v>
      </c>
    </row>
    <row r="63" spans="2:15">
      <c r="B63" s="8" t="str">
        <f>'mo expenses'!B19</f>
        <v>Miscellaneous</v>
      </c>
      <c r="C63" s="55">
        <f t="shared" si="32"/>
        <v>418.72009210226702</v>
      </c>
      <c r="D63" s="56">
        <f t="shared" ref="D63:N63" si="44">C63*(1+($B$17/12))</f>
        <v>420.46475915269315</v>
      </c>
      <c r="E63" s="56">
        <f t="shared" si="44"/>
        <v>422.21669564916272</v>
      </c>
      <c r="F63" s="56">
        <f t="shared" si="44"/>
        <v>423.97593188103423</v>
      </c>
      <c r="G63" s="56">
        <f t="shared" si="44"/>
        <v>425.74249826387188</v>
      </c>
      <c r="H63" s="56">
        <f t="shared" si="44"/>
        <v>427.51642533997136</v>
      </c>
      <c r="I63" s="56">
        <f t="shared" si="44"/>
        <v>429.29774377888788</v>
      </c>
      <c r="J63" s="56">
        <f t="shared" si="44"/>
        <v>431.0864843779666</v>
      </c>
      <c r="K63" s="56">
        <f t="shared" si="44"/>
        <v>432.88267806287479</v>
      </c>
      <c r="L63" s="56">
        <f t="shared" si="44"/>
        <v>434.68635588813675</v>
      </c>
      <c r="M63" s="56">
        <f t="shared" si="44"/>
        <v>436.49754903767064</v>
      </c>
      <c r="N63" s="56">
        <f t="shared" si="44"/>
        <v>438.3162888253276</v>
      </c>
      <c r="O63" s="22">
        <f t="shared" si="34"/>
        <v>5141.4035023598635</v>
      </c>
    </row>
    <row r="64" spans="2:15">
      <c r="B64" s="8" t="str">
        <f>'mo expenses'!B20</f>
        <v>Repairs &amp; Maintenance</v>
      </c>
      <c r="C64" s="55">
        <f t="shared" si="32"/>
        <v>0</v>
      </c>
      <c r="D64" s="56">
        <f t="shared" ref="D64:N64" si="45">C64*(1+($B$17/12))</f>
        <v>0</v>
      </c>
      <c r="E64" s="56">
        <f t="shared" si="45"/>
        <v>0</v>
      </c>
      <c r="F64" s="56">
        <f t="shared" si="45"/>
        <v>0</v>
      </c>
      <c r="G64" s="56">
        <f t="shared" si="45"/>
        <v>0</v>
      </c>
      <c r="H64" s="56">
        <f t="shared" si="45"/>
        <v>0</v>
      </c>
      <c r="I64" s="56">
        <f t="shared" si="45"/>
        <v>0</v>
      </c>
      <c r="J64" s="56">
        <f t="shared" si="45"/>
        <v>0</v>
      </c>
      <c r="K64" s="56">
        <f t="shared" si="45"/>
        <v>0</v>
      </c>
      <c r="L64" s="56">
        <f t="shared" si="45"/>
        <v>0</v>
      </c>
      <c r="M64" s="56">
        <f t="shared" si="45"/>
        <v>0</v>
      </c>
      <c r="N64" s="56">
        <f t="shared" si="45"/>
        <v>0</v>
      </c>
      <c r="O64" s="22">
        <f t="shared" si="34"/>
        <v>0</v>
      </c>
    </row>
    <row r="65" spans="2:15">
      <c r="B65" s="8" t="str">
        <f>'mo expenses'!B21</f>
        <v>Travel / Meals / Entertainment</v>
      </c>
      <c r="C65" s="55">
        <f t="shared" si="32"/>
        <v>0</v>
      </c>
      <c r="D65" s="56">
        <f t="shared" ref="D65:N65" si="46">C65*(1+($B$17/12))</f>
        <v>0</v>
      </c>
      <c r="E65" s="56">
        <f t="shared" si="46"/>
        <v>0</v>
      </c>
      <c r="F65" s="56">
        <f t="shared" si="46"/>
        <v>0</v>
      </c>
      <c r="G65" s="56">
        <f t="shared" si="46"/>
        <v>0</v>
      </c>
      <c r="H65" s="56">
        <f t="shared" si="46"/>
        <v>0</v>
      </c>
      <c r="I65" s="56">
        <f t="shared" si="46"/>
        <v>0</v>
      </c>
      <c r="J65" s="56">
        <f t="shared" si="46"/>
        <v>0</v>
      </c>
      <c r="K65" s="56">
        <f t="shared" si="46"/>
        <v>0</v>
      </c>
      <c r="L65" s="56">
        <f t="shared" si="46"/>
        <v>0</v>
      </c>
      <c r="M65" s="56">
        <f t="shared" si="46"/>
        <v>0</v>
      </c>
      <c r="N65" s="56">
        <f t="shared" si="46"/>
        <v>0</v>
      </c>
      <c r="O65" s="22">
        <f t="shared" si="34"/>
        <v>0</v>
      </c>
    </row>
    <row r="66" spans="2:15">
      <c r="B66" s="8" t="str">
        <f>'mo expenses'!B22</f>
        <v>Other</v>
      </c>
      <c r="C66" s="55">
        <f t="shared" si="32"/>
        <v>0</v>
      </c>
      <c r="D66" s="56">
        <f t="shared" ref="D66:N66" si="47">C66*(1+($B$17/12))</f>
        <v>0</v>
      </c>
      <c r="E66" s="56">
        <f t="shared" si="47"/>
        <v>0</v>
      </c>
      <c r="F66" s="56">
        <f t="shared" si="47"/>
        <v>0</v>
      </c>
      <c r="G66" s="56">
        <f t="shared" si="47"/>
        <v>0</v>
      </c>
      <c r="H66" s="56">
        <f t="shared" si="47"/>
        <v>0</v>
      </c>
      <c r="I66" s="56">
        <f t="shared" si="47"/>
        <v>0</v>
      </c>
      <c r="J66" s="56">
        <f t="shared" si="47"/>
        <v>0</v>
      </c>
      <c r="K66" s="56">
        <f t="shared" si="47"/>
        <v>0</v>
      </c>
      <c r="L66" s="56">
        <f t="shared" si="47"/>
        <v>0</v>
      </c>
      <c r="M66" s="56">
        <f t="shared" si="47"/>
        <v>0</v>
      </c>
      <c r="N66" s="56">
        <f t="shared" si="47"/>
        <v>0</v>
      </c>
      <c r="O66" s="22">
        <f t="shared" si="34"/>
        <v>0</v>
      </c>
    </row>
    <row r="67" spans="2:15">
      <c r="B67" s="8" t="str">
        <f>'mo expenses'!B23</f>
        <v>Other</v>
      </c>
      <c r="C67" s="55">
        <f t="shared" si="32"/>
        <v>0</v>
      </c>
      <c r="D67" s="56">
        <f t="shared" ref="D67:N67" si="48">C67*(1+($B$17/12))</f>
        <v>0</v>
      </c>
      <c r="E67" s="56">
        <f t="shared" si="48"/>
        <v>0</v>
      </c>
      <c r="F67" s="56">
        <f t="shared" si="48"/>
        <v>0</v>
      </c>
      <c r="G67" s="56">
        <f t="shared" si="48"/>
        <v>0</v>
      </c>
      <c r="H67" s="56">
        <f t="shared" si="48"/>
        <v>0</v>
      </c>
      <c r="I67" s="56">
        <f t="shared" si="48"/>
        <v>0</v>
      </c>
      <c r="J67" s="56">
        <f t="shared" si="48"/>
        <v>0</v>
      </c>
      <c r="K67" s="56">
        <f t="shared" si="48"/>
        <v>0</v>
      </c>
      <c r="L67" s="56">
        <f t="shared" si="48"/>
        <v>0</v>
      </c>
      <c r="M67" s="56">
        <f t="shared" si="48"/>
        <v>0</v>
      </c>
      <c r="N67" s="56">
        <f t="shared" si="48"/>
        <v>0</v>
      </c>
      <c r="O67" s="22">
        <f t="shared" si="34"/>
        <v>0</v>
      </c>
    </row>
    <row r="68" spans="2:15">
      <c r="B68" s="8" t="str">
        <f>'mo expenses'!B24</f>
        <v>Other</v>
      </c>
      <c r="C68" s="55">
        <f t="shared" si="32"/>
        <v>0</v>
      </c>
      <c r="D68" s="56">
        <f t="shared" ref="D68:N68" si="49">C68*(1+($B$17/12))</f>
        <v>0</v>
      </c>
      <c r="E68" s="56">
        <f t="shared" si="49"/>
        <v>0</v>
      </c>
      <c r="F68" s="56">
        <f t="shared" si="49"/>
        <v>0</v>
      </c>
      <c r="G68" s="56">
        <f t="shared" si="49"/>
        <v>0</v>
      </c>
      <c r="H68" s="56">
        <f t="shared" si="49"/>
        <v>0</v>
      </c>
      <c r="I68" s="56">
        <f t="shared" si="49"/>
        <v>0</v>
      </c>
      <c r="J68" s="56">
        <f t="shared" si="49"/>
        <v>0</v>
      </c>
      <c r="K68" s="56">
        <f t="shared" si="49"/>
        <v>0</v>
      </c>
      <c r="L68" s="56">
        <f t="shared" si="49"/>
        <v>0</v>
      </c>
      <c r="M68" s="56">
        <f t="shared" si="49"/>
        <v>0</v>
      </c>
      <c r="N68" s="56">
        <f t="shared" si="49"/>
        <v>0</v>
      </c>
      <c r="O68" s="22">
        <f t="shared" si="34"/>
        <v>0</v>
      </c>
    </row>
    <row r="69" spans="2:15">
      <c r="B69" s="15" t="s">
        <v>118</v>
      </c>
      <c r="C69" s="24">
        <f>SUM(C52:C68)</f>
        <v>6374.3155354368446</v>
      </c>
      <c r="D69" s="24">
        <f t="shared" ref="D69" si="50">SUM(D52:D68)</f>
        <v>6400.8751835011644</v>
      </c>
      <c r="E69" s="24">
        <f t="shared" ref="E69" si="51">SUM(E52:E68)</f>
        <v>6427.5454967657533</v>
      </c>
      <c r="F69" s="24">
        <f t="shared" ref="F69" si="52">SUM(F52:F68)</f>
        <v>6454.3269363356112</v>
      </c>
      <c r="G69" s="24">
        <f t="shared" ref="G69" si="53">SUM(G52:G68)</f>
        <v>6481.2199652370091</v>
      </c>
      <c r="H69" s="24">
        <f t="shared" ref="H69" si="54">SUM(H52:H68)</f>
        <v>6508.2250484254964</v>
      </c>
      <c r="I69" s="24">
        <f t="shared" ref="I69" si="55">SUM(I52:I68)</f>
        <v>6535.3426527939355</v>
      </c>
      <c r="J69" s="24">
        <f t="shared" ref="J69" si="56">SUM(J52:J68)</f>
        <v>6562.5732471805768</v>
      </c>
      <c r="K69" s="24">
        <f t="shared" ref="K69" si="57">SUM(K52:K68)</f>
        <v>6589.9173023771637</v>
      </c>
      <c r="L69" s="24">
        <f t="shared" ref="L69" si="58">SUM(L52:L68)</f>
        <v>6617.3752911370675</v>
      </c>
      <c r="M69" s="24">
        <f t="shared" ref="M69" si="59">SUM(M52:M68)</f>
        <v>6644.9476881834735</v>
      </c>
      <c r="N69" s="24">
        <f t="shared" ref="N69" si="60">SUM(N52:N68)</f>
        <v>6672.6349702175694</v>
      </c>
      <c r="O69" s="24">
        <f t="shared" si="34"/>
        <v>78269.299317591664</v>
      </c>
    </row>
    <row r="70" spans="2:15">
      <c r="B70" s="1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ht="15.75">
      <c r="B71" s="73" t="s">
        <v>120</v>
      </c>
      <c r="C71" s="74">
        <f t="shared" ref="C71:N71" si="61">C49-C69</f>
        <v>2297.6820439773346</v>
      </c>
      <c r="D71" s="74">
        <f t="shared" si="61"/>
        <v>2343.3890424081346</v>
      </c>
      <c r="E71" s="74">
        <f t="shared" si="61"/>
        <v>2389.5875976927891</v>
      </c>
      <c r="F71" s="74">
        <f t="shared" si="61"/>
        <v>2436.2822672434186</v>
      </c>
      <c r="G71" s="74">
        <f t="shared" si="61"/>
        <v>2483.4776483718451</v>
      </c>
      <c r="H71" s="74">
        <f t="shared" si="61"/>
        <v>2531.1783786300985</v>
      </c>
      <c r="I71" s="74">
        <f t="shared" si="61"/>
        <v>2579.3891361537881</v>
      </c>
      <c r="J71" s="74">
        <f t="shared" si="61"/>
        <v>2628.114640008378</v>
      </c>
      <c r="K71" s="74">
        <f t="shared" si="61"/>
        <v>2677.3596505383666</v>
      </c>
      <c r="L71" s="74">
        <f t="shared" si="61"/>
        <v>2727.1289697194234</v>
      </c>
      <c r="M71" s="74">
        <f t="shared" si="61"/>
        <v>2777.4274415134887</v>
      </c>
      <c r="N71" s="74">
        <f t="shared" si="61"/>
        <v>2828.2599522268674</v>
      </c>
      <c r="O71" s="74">
        <f t="shared" ref="O71" si="62">SUM(C71:N71)</f>
        <v>30699.276768483935</v>
      </c>
    </row>
    <row r="72" spans="2:15">
      <c r="B72" s="72" t="s">
        <v>121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2"/>
  <sheetViews>
    <sheetView zoomScale="110" zoomScaleNormal="110" workbookViewId="0"/>
  </sheetViews>
  <sheetFormatPr defaultRowHeight="15"/>
  <cols>
    <col min="1" max="1" width="9.140625" style="1"/>
    <col min="2" max="2" width="31.7109375" style="1" customWidth="1"/>
    <col min="3" max="3" width="30" style="1" bestFit="1" customWidth="1"/>
    <col min="4" max="4" width="18" style="1" customWidth="1"/>
    <col min="5" max="6" width="9.140625" style="1"/>
    <col min="7" max="7" width="14.5703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123</v>
      </c>
      <c r="C7" s="54"/>
      <c r="D7" s="6"/>
      <c r="G7" s="43"/>
    </row>
    <row r="8" spans="2:11" ht="18.75">
      <c r="B8" s="53"/>
      <c r="C8" s="54"/>
      <c r="D8" s="6"/>
      <c r="H8" s="5"/>
    </row>
    <row r="9" spans="2:11" ht="18.75">
      <c r="B9" s="10" t="s">
        <v>72</v>
      </c>
      <c r="C9" s="6"/>
      <c r="D9" s="84">
        <f>'fina options'!D12</f>
        <v>26768</v>
      </c>
      <c r="H9" s="44"/>
      <c r="J9" s="45"/>
      <c r="K9" s="45"/>
    </row>
    <row r="10" spans="2:11" ht="18.75">
      <c r="B10" s="67"/>
      <c r="C10" s="6"/>
      <c r="D10" s="68"/>
      <c r="H10" s="45"/>
      <c r="J10" s="45"/>
      <c r="K10" s="45"/>
    </row>
    <row r="11" spans="2:11" ht="18.75">
      <c r="B11" s="53" t="s">
        <v>126</v>
      </c>
      <c r="C11" s="58"/>
      <c r="D11" s="86">
        <f>'mo expenses'!K16</f>
        <v>0</v>
      </c>
      <c r="H11" s="45"/>
      <c r="J11" s="45"/>
      <c r="K11" s="45"/>
    </row>
    <row r="12" spans="2:11" ht="18.75">
      <c r="B12" s="53"/>
      <c r="C12" s="6"/>
      <c r="D12" s="85"/>
      <c r="H12" s="45"/>
      <c r="J12" s="45"/>
      <c r="K12" s="45"/>
    </row>
    <row r="13" spans="2:11" ht="18.75">
      <c r="B13" s="53" t="s">
        <v>125</v>
      </c>
      <c r="C13" s="6"/>
      <c r="D13" s="85">
        <f>'profit loss'!O37</f>
        <v>23869.665489421848</v>
      </c>
      <c r="H13" s="45"/>
      <c r="J13" s="45"/>
      <c r="K13" s="45"/>
    </row>
    <row r="14" spans="2:11" ht="18.75">
      <c r="B14" s="67"/>
      <c r="C14" s="6"/>
      <c r="D14" s="68"/>
      <c r="G14" s="2"/>
      <c r="H14" s="46"/>
      <c r="I14" s="47"/>
      <c r="J14" s="46"/>
      <c r="K14" s="46"/>
    </row>
    <row r="15" spans="2:11" ht="18.75">
      <c r="B15" s="53" t="s">
        <v>124</v>
      </c>
      <c r="C15" s="58"/>
      <c r="D15" s="86">
        <f>'profit loss'!O71</f>
        <v>30699.276768483935</v>
      </c>
    </row>
    <row r="16" spans="2:11" ht="18.75">
      <c r="B16" s="67"/>
      <c r="C16" s="58"/>
      <c r="D16" s="86"/>
      <c r="G16" s="2"/>
      <c r="J16" s="48"/>
      <c r="K16" s="48"/>
    </row>
    <row r="17" spans="2:11" ht="18.75">
      <c r="B17" s="53"/>
      <c r="C17" s="58"/>
      <c r="D17" s="86"/>
    </row>
    <row r="18" spans="2:11">
      <c r="B18" s="57"/>
      <c r="C18" s="58"/>
      <c r="D18" s="56"/>
      <c r="G18" s="2"/>
    </row>
    <row r="19" spans="2:11">
      <c r="B19" s="77"/>
      <c r="C19" s="78"/>
      <c r="D19" s="79"/>
      <c r="H19" s="49"/>
      <c r="J19" s="50"/>
      <c r="K19" s="46"/>
    </row>
    <row r="20" spans="2:11">
      <c r="B20" s="77"/>
      <c r="C20" s="78"/>
      <c r="D20" s="79"/>
    </row>
    <row r="21" spans="2:11" ht="18.75">
      <c r="B21" s="80"/>
      <c r="C21" s="5"/>
      <c r="D21" s="81"/>
      <c r="G21" s="2"/>
      <c r="J21" s="50"/>
      <c r="K21" s="46"/>
    </row>
    <row r="22" spans="2:11">
      <c r="B22" s="77"/>
      <c r="C22" s="82"/>
      <c r="D22" s="8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</vt:lpstr>
      <vt:lpstr>plan</vt:lpstr>
      <vt:lpstr>expenses</vt:lpstr>
      <vt:lpstr>assets</vt:lpstr>
      <vt:lpstr>mo expenses</vt:lpstr>
      <vt:lpstr>fina options</vt:lpstr>
      <vt:lpstr>revenue</vt:lpstr>
      <vt:lpstr>profit loss</vt:lpstr>
      <vt:lpstr>fina summary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</dc:creator>
  <cp:lastModifiedBy>northstar</cp:lastModifiedBy>
  <cp:lastPrinted>2016-01-19T15:24:39Z</cp:lastPrinted>
  <dcterms:created xsi:type="dcterms:W3CDTF">2016-01-18T21:10:57Z</dcterms:created>
  <dcterms:modified xsi:type="dcterms:W3CDTF">2016-03-27T14:52:26Z</dcterms:modified>
</cp:coreProperties>
</file>